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110" tabRatio="665" activeTab="2"/>
  </bookViews>
  <sheets>
    <sheet name="Phu luc 1" sheetId="14" r:id="rId1"/>
    <sheet name="Phu luc 2" sheetId="9" r:id="rId2"/>
    <sheet name="Phu luc 3" sheetId="16" r:id="rId3"/>
  </sheets>
  <externalReferences>
    <externalReference r:id="rId4"/>
  </externalReferences>
  <definedNames>
    <definedName name="_xlnm.Print_Area" localSheetId="0">'Phu luc 1'!$A$1:$W$17</definedName>
    <definedName name="_xlnm.Print_Area" localSheetId="2">'Phu luc 3'!$A$1:$N$19</definedName>
  </definedNames>
  <calcPr calcId="152511"/>
</workbook>
</file>

<file path=xl/calcChain.xml><?xml version="1.0" encoding="utf-8"?>
<calcChain xmlns="http://schemas.openxmlformats.org/spreadsheetml/2006/main">
  <c r="D17" i="16" l="1"/>
  <c r="C17" i="16"/>
  <c r="C16" i="16"/>
  <c r="C5" i="16" s="1"/>
  <c r="D15" i="16"/>
  <c r="C15" i="16"/>
  <c r="C13" i="16"/>
  <c r="D12" i="16"/>
  <c r="C12" i="16"/>
  <c r="D10" i="16"/>
  <c r="C10" i="16"/>
  <c r="D7" i="16"/>
  <c r="D5" i="16" s="1"/>
  <c r="C7" i="16"/>
  <c r="D6" i="16"/>
  <c r="C6" i="16"/>
  <c r="N5" i="16"/>
  <c r="M5" i="16"/>
  <c r="L5" i="16"/>
  <c r="K5" i="16"/>
  <c r="J5" i="16"/>
  <c r="I5" i="16"/>
  <c r="H5" i="16"/>
  <c r="G5" i="16"/>
  <c r="F5" i="16"/>
  <c r="E5" i="16"/>
  <c r="M16" i="14" l="1"/>
  <c r="V17" i="14" l="1"/>
  <c r="P17" i="14"/>
  <c r="V16" i="14"/>
  <c r="P16" i="14"/>
  <c r="G16" i="14"/>
  <c r="E16" i="14"/>
  <c r="V15" i="14"/>
  <c r="P15" i="14"/>
  <c r="V14" i="14"/>
  <c r="X14" i="14" s="1"/>
  <c r="P14" i="14"/>
  <c r="H14" i="14"/>
  <c r="G14" i="14" s="1"/>
  <c r="F14" i="14"/>
  <c r="E14" i="14"/>
  <c r="P13" i="14"/>
  <c r="G13" i="14"/>
  <c r="D13" i="14"/>
  <c r="V13" i="14" s="1"/>
  <c r="V12" i="14"/>
  <c r="P12" i="14"/>
  <c r="H12" i="14"/>
  <c r="G12" i="14" s="1"/>
  <c r="F12" i="14"/>
  <c r="E12" i="14"/>
  <c r="V11" i="14"/>
  <c r="P11" i="14"/>
  <c r="G11" i="14"/>
  <c r="G10" i="14"/>
  <c r="D10" i="14"/>
  <c r="D5" i="14" s="1"/>
  <c r="V9" i="14"/>
  <c r="P9" i="14"/>
  <c r="G9" i="14"/>
  <c r="V8" i="14"/>
  <c r="P8" i="14"/>
  <c r="G8" i="14"/>
  <c r="E8" i="14"/>
  <c r="G7" i="14"/>
  <c r="D7" i="14"/>
  <c r="V7" i="14" s="1"/>
  <c r="V6" i="14"/>
  <c r="P6" i="14"/>
  <c r="I6" i="14"/>
  <c r="I5" i="14" s="1"/>
  <c r="H6" i="14"/>
  <c r="F6" i="14"/>
  <c r="E6" i="14"/>
  <c r="U5" i="14"/>
  <c r="T5" i="14"/>
  <c r="S5" i="14"/>
  <c r="R5" i="14"/>
  <c r="Q5" i="14"/>
  <c r="O5" i="14"/>
  <c r="N5" i="14"/>
  <c r="M5" i="14"/>
  <c r="L5" i="14"/>
  <c r="K5" i="14"/>
  <c r="J5" i="14"/>
  <c r="H5" i="14"/>
  <c r="F5" i="14" l="1"/>
  <c r="G5" i="14"/>
  <c r="V10" i="14"/>
  <c r="E5" i="14"/>
  <c r="G6" i="14"/>
  <c r="V5" i="14"/>
  <c r="P7" i="14"/>
  <c r="P5" i="14" s="1"/>
  <c r="E17" i="9" l="1"/>
  <c r="E15" i="9"/>
  <c r="F18" i="9" l="1"/>
  <c r="L18" i="9" s="1"/>
  <c r="E18" i="9"/>
  <c r="K18" i="9" s="1"/>
  <c r="F17" i="9"/>
  <c r="L17" i="9" s="1"/>
  <c r="K17" i="9"/>
  <c r="F16" i="9"/>
  <c r="L16" i="9" s="1"/>
  <c r="E16" i="9"/>
  <c r="K16" i="9" s="1"/>
  <c r="F15" i="9"/>
  <c r="L15" i="9" s="1"/>
  <c r="K15" i="9"/>
  <c r="F14" i="9"/>
  <c r="L14" i="9" s="1"/>
  <c r="E14" i="9"/>
  <c r="K14" i="9" s="1"/>
  <c r="F13" i="9"/>
  <c r="L13" i="9" s="1"/>
  <c r="E13" i="9"/>
  <c r="K13" i="9" s="1"/>
  <c r="F12" i="9"/>
  <c r="L12" i="9" s="1"/>
  <c r="E12" i="9"/>
  <c r="K12" i="9" s="1"/>
  <c r="F11" i="9"/>
  <c r="L11" i="9" s="1"/>
  <c r="E11" i="9"/>
  <c r="K11" i="9" s="1"/>
  <c r="F10" i="9"/>
  <c r="L10" i="9" s="1"/>
  <c r="E10" i="9"/>
  <c r="K10" i="9" s="1"/>
  <c r="F9" i="9"/>
  <c r="L9" i="9" s="1"/>
  <c r="E9" i="9"/>
  <c r="K9" i="9" s="1"/>
  <c r="F8" i="9"/>
  <c r="L8" i="9" s="1"/>
  <c r="E8" i="9"/>
  <c r="K8" i="9" s="1"/>
  <c r="F7" i="9"/>
  <c r="L7" i="9" s="1"/>
  <c r="E7" i="9"/>
  <c r="K7" i="9" s="1"/>
  <c r="J6" i="9" l="1"/>
  <c r="D6" i="9"/>
  <c r="F6" i="9"/>
  <c r="G6" i="9"/>
  <c r="E6" i="9" s="1"/>
  <c r="H6" i="9"/>
  <c r="I6" i="9"/>
  <c r="L6" i="9" l="1"/>
  <c r="C6" i="9" l="1"/>
  <c r="K6" i="9" l="1"/>
</calcChain>
</file>

<file path=xl/comments1.xml><?xml version="1.0" encoding="utf-8"?>
<comments xmlns="http://schemas.openxmlformats.org/spreadsheetml/2006/main">
  <authors>
    <author>Admin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doanh nghiệp SX công nghiệp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(trong đó: 209/212 doanh nghiệp; 16/18 HTX đã khôi phục hoạt động)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(trong đó 03 doanh nghiệp, 02 HTX)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doanh nghiệp SX công nghiệp</t>
        </r>
      </text>
    </comment>
  </commentList>
</comments>
</file>

<file path=xl/sharedStrings.xml><?xml version="1.0" encoding="utf-8"?>
<sst xmlns="http://schemas.openxmlformats.org/spreadsheetml/2006/main" count="213" uniqueCount="96">
  <si>
    <t>STT</t>
  </si>
  <si>
    <t>Khu vực</t>
  </si>
  <si>
    <t>Tháp Mười</t>
  </si>
  <si>
    <t>Lấp Vò</t>
  </si>
  <si>
    <t>Lai Vung</t>
  </si>
  <si>
    <t>Châu Thành</t>
  </si>
  <si>
    <t>TP. Hồng Ngự</t>
  </si>
  <si>
    <t>Tân Hồng</t>
  </si>
  <si>
    <t>Tam Nông</t>
  </si>
  <si>
    <t>Số DNSXCN</t>
  </si>
  <si>
    <t>Tổng cộng</t>
  </si>
  <si>
    <t>Tổng số DNSXCN</t>
  </si>
  <si>
    <t>Tổng số LĐ</t>
  </si>
  <si>
    <t>Tái hoạt động</t>
  </si>
  <si>
    <t>Số LĐ</t>
  </si>
  <si>
    <t>TPCL</t>
  </si>
  <si>
    <t>TPSĐ</t>
  </si>
  <si>
    <t>Cao Lãnh</t>
  </si>
  <si>
    <t>Hồng Ngự</t>
  </si>
  <si>
    <t>TP.Hồng Ngự</t>
  </si>
  <si>
    <t>Được phê duyệt</t>
  </si>
  <si>
    <t>Tự hoạt động</t>
  </si>
  <si>
    <t xml:space="preserve">Tỷ lệ khôi phục (%) </t>
  </si>
  <si>
    <t>Tổng số hoạt động</t>
  </si>
  <si>
    <t>Huyện Cao Lãnh</t>
  </si>
  <si>
    <t>Huyện Hồng Ngự</t>
  </si>
  <si>
    <t>Huyện Châu Thành</t>
  </si>
  <si>
    <t>Huyện Tam Nông</t>
  </si>
  <si>
    <t>Huyện Thanh Bình</t>
  </si>
  <si>
    <t>TỔNG SỐ</t>
  </si>
  <si>
    <t>HUYỆN, TP</t>
  </si>
  <si>
    <t>Đơn vị tính</t>
  </si>
  <si>
    <t>Tổng số cơ sở</t>
  </si>
  <si>
    <t>Kế hoạch khôi phục tuần trước</t>
  </si>
  <si>
    <t>Đã khôi phục hoạt động</t>
  </si>
  <si>
    <t>Chưa khôi phục
hoạt động</t>
  </si>
  <si>
    <t>Dự kiến khôi phục
trong tuần tới</t>
  </si>
  <si>
    <t>Tỷ lệ khôi phục</t>
  </si>
  <si>
    <t>ĐÁNH GIÁ
(Chuyển biến/ Chưa chuyển biến/ Giữ nguyên)</t>
  </si>
  <si>
    <t>Cơ sở khôi phục trong tuần</t>
  </si>
  <si>
    <t xml:space="preserve">Lũy kế tổng số cơ sở </t>
  </si>
  <si>
    <r>
      <t xml:space="preserve">Lũy kế vốn đầu tư </t>
    </r>
    <r>
      <rPr>
        <i/>
        <sz val="14"/>
        <rFont val="Times New Roman"/>
        <family val="1"/>
      </rPr>
      <t>(tỷ đồng)</t>
    </r>
  </si>
  <si>
    <t>Lũy kế Lao động</t>
  </si>
  <si>
    <t>Số lượng</t>
  </si>
  <si>
    <r>
      <t xml:space="preserve">Vốn đầu tư </t>
    </r>
    <r>
      <rPr>
        <i/>
        <sz val="14"/>
        <rFont val="Times New Roman"/>
        <family val="1"/>
      </rPr>
      <t>(tỷ đồng)</t>
    </r>
  </si>
  <si>
    <t>Tổng số lao động</t>
  </si>
  <si>
    <t>A</t>
  </si>
  <si>
    <t>B</t>
  </si>
  <si>
    <t>C</t>
  </si>
  <si>
    <t>Hộ KD, DN, HTX</t>
  </si>
  <si>
    <t>Huyện Lấp Vò</t>
  </si>
  <si>
    <t>"</t>
  </si>
  <si>
    <t>Đạt</t>
  </si>
  <si>
    <t>CÓ CHUYỂN BIẾN
Tỷ lệ khôi phục tăng 0,14%</t>
  </si>
  <si>
    <t>Chưa đạt</t>
  </si>
  <si>
    <t>CHƯA CHUYỂN BIẾN</t>
  </si>
  <si>
    <t>CÓ CHUYỂN BIẾN
Tỷ lệ khôi phục giảm 0,02%  (cập nhật tăng 04 DN,CS,HTX)</t>
  </si>
  <si>
    <t>Đạt 100%</t>
  </si>
  <si>
    <t>Huyện Tân Hồng</t>
  </si>
  <si>
    <t>Huyện Lai Vung</t>
  </si>
  <si>
    <t>Huyện Tháp Mười</t>
  </si>
  <si>
    <t>CÓ CHUYỂN BIẾN 
Tỷ lệ khôi phục tăng 3,41%  (Cập nhật giảm 159 DN,CS, HTX)</t>
  </si>
  <si>
    <t>TP Sa Đéc</t>
  </si>
  <si>
    <t>TP Cao Lãnh</t>
  </si>
  <si>
    <t>230
(212 doanh nghiệp và 18 hợp tác xã)</t>
  </si>
  <si>
    <t>khoảng 21.700</t>
  </si>
  <si>
    <t>khoảng 3.700</t>
  </si>
  <si>
    <t xml:space="preserve">CÓ CHUYỂN BIẾN
Tỷ lệ khôi phục tăng 1,62% </t>
  </si>
  <si>
    <t>CÓ CHUYỂN BIẾN
Tỷ lệ khôi phục giảm 3,26%  (cập nhật tăng 116 DN,CS,HTX)</t>
  </si>
  <si>
    <t>CÓ CHUYỂN BIẾN 
Tỷ lệ khôi phục tăng 0,92%</t>
  </si>
  <si>
    <t>CÓ CHUYỂN BIẾN
Tỷ lệ khôi phục tăng 0,34% (Cập nhật tăng 09 DN,CS,HKD)</t>
  </si>
  <si>
    <t>CÓ CHUYỂN BIẾN
Tỷ lệ khôi phục tăng 0,2% (Cập nhật tăng 51 DN,CS,HKD)</t>
  </si>
  <si>
    <t>TĂNG 1,95%</t>
  </si>
  <si>
    <t>Các địa phương</t>
  </si>
  <si>
    <t>Tổng dự án đầu tư</t>
  </si>
  <si>
    <t>Tình hình triển khai</t>
  </si>
  <si>
    <t>Số lượng dự án</t>
  </si>
  <si>
    <r>
      <t xml:space="preserve">Vốn đầu tư </t>
    </r>
    <r>
      <rPr>
        <sz val="12"/>
        <rFont val="Times New Roman"/>
        <family val="1"/>
      </rPr>
      <t>(tỷ đồng)</t>
    </r>
  </si>
  <si>
    <t xml:space="preserve">Hoàn thành đi vào hoạt động 
</t>
  </si>
  <si>
    <t xml:space="preserve">Dự án đang triển khai xây dựng 
</t>
  </si>
  <si>
    <t xml:space="preserve">Dự án đang thực hiện thủ tục 
</t>
  </si>
  <si>
    <t xml:space="preserve">Dự án chậm tiến độ 
</t>
  </si>
  <si>
    <t>Dự án đã thu hồi</t>
  </si>
  <si>
    <t>Số dự án</t>
  </si>
  <si>
    <t>Vốn đầu tư (tỷ đồng)</t>
  </si>
  <si>
    <t>Thành phố Cao Lãnh</t>
  </si>
  <si>
    <t>-</t>
  </si>
  <si>
    <t>Thành phố Sa Đéc</t>
  </si>
  <si>
    <t>Thành phố Hồng Ngự</t>
  </si>
  <si>
    <t xml:space="preserve">Ghi chú: </t>
  </si>
  <si>
    <t>- Dự án hoàn thành đi vào hoạt động: Dự án đã đi vào vận hành, sản xuất, kinh doanh.
- Dự án đang triển khai xây dựng: Dự án đã hoàn thành các thủ tục (PCCC, đất đai, môi trường, xây dựng,…)  đi vào thi công xây dựng công trình.
- Dự án đang thực hiện thủ tục: Sau khi được chấp thuận chủ trương đầu tư/ cấp Giấy chứng nhận đăng ký đầu tư, nhà đầu tư thực hiện các thủ tục như PCCC, xây dựng, đất đai, môi trường,...
- Dự án chậm tiến độ: Dự án không triển khai thực các thủ tục hoặc không triển khai xây dựng dẫn đến chậm tiến độ so với tiến độ dự án đã đăng ký.</t>
  </si>
  <si>
    <t>Đánh giá so với KH tuần trước</t>
  </si>
  <si>
    <r>
      <t xml:space="preserve"> Phụ luc 1
TÌNH HÌNH KHÔI PHỤC HOẠT ĐỘNG SẢN XUẤT, KINH DOANH CÁC CƠ SỞ CÁ THỂ, DOANH NGHIỆP &amp; HTX
</t>
    </r>
    <r>
      <rPr>
        <i/>
        <sz val="14"/>
        <rFont val="Times New Roman"/>
        <family val="1"/>
      </rPr>
      <t>(Kèm theo Báo cáo số:             /BC-TBTTTT ngày        /01/2022 của Tiểu ban Thông tin, tuyên truyền)</t>
    </r>
  </si>
  <si>
    <r>
      <t xml:space="preserve">Phụ lục 2
TÌNH HÌNH HOẠT ĐỘNG CÁC DOANH NGHIỆP SẢN XUẤT CÔNG NGHIỆP
</t>
    </r>
    <r>
      <rPr>
        <i/>
        <sz val="13"/>
        <color theme="1"/>
        <rFont val="Times New Roman"/>
        <family val="1"/>
      </rPr>
      <t>(Kèm theo Báo cáo số:             /BC-TBTTTT ngày        /01/2022 của Tiểu ban Thông tin, tuyên truyền)</t>
    </r>
  </si>
  <si>
    <r>
      <t xml:space="preserve">Phụ lục 3
TÌNH HÌNH KHÔI PHỤC DỰ ÁN ĐẦU TƯ TƯ NHÂN TỪ NĂM 2020 ĐẾN NAY
</t>
    </r>
    <r>
      <rPr>
        <i/>
        <sz val="14"/>
        <rFont val="Times New Roman"/>
        <family val="1"/>
      </rPr>
      <t>(Kèm theo Báo cáo số:             /BC-TBTTTT ngày        /01/2022 của Tiểu ban Thông tin, tuyên truyền)</t>
    </r>
  </si>
  <si>
    <t>Thanh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</si>
</sst>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_-* #,##0\ _₫_-;\-* #,##0\ _₫_-;_-* &quot;-&quot;??\ _₫_-;_-@_-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#,##0;[Red]#,##0"/>
  </numFmts>
  <fonts count="2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b/>
      <sz val="14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  <charset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0"/>
      <name val="Times New Roman"/>
      <family val="1"/>
    </font>
    <font>
      <b/>
      <sz val="15"/>
      <name val="Times New Roman"/>
      <family val="1"/>
    </font>
    <font>
      <b/>
      <sz val="15"/>
      <color theme="0"/>
      <name val="Times New Roman"/>
      <family val="1"/>
    </font>
    <font>
      <sz val="15"/>
      <name val="Times New Roman"/>
      <family val="1"/>
    </font>
    <font>
      <sz val="15"/>
      <color theme="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2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133">
    <xf numFmtId="0" fontId="0" fillId="0" borderId="0" xfId="0"/>
    <xf numFmtId="166" fontId="9" fillId="2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66" fontId="8" fillId="0" borderId="1" xfId="1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6" fontId="9" fillId="0" borderId="1" xfId="1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1" applyNumberFormat="1" applyFont="1" applyBorder="1" applyAlignment="1">
      <alignment vertical="center"/>
    </xf>
    <xf numFmtId="166" fontId="12" fillId="0" borderId="1" xfId="1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4" fillId="0" borderId="0" xfId="0" applyFont="1"/>
    <xf numFmtId="166" fontId="11" fillId="0" borderId="0" xfId="0" applyNumberFormat="1" applyFont="1" applyAlignment="1">
      <alignment horizontal="center" vertical="center"/>
    </xf>
    <xf numFmtId="9" fontId="8" fillId="0" borderId="1" xfId="7" applyFont="1" applyBorder="1" applyAlignment="1">
      <alignment vertical="center" wrapText="1"/>
    </xf>
    <xf numFmtId="0" fontId="18" fillId="0" borderId="0" xfId="0" applyFont="1" applyFill="1" applyBorder="1"/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166" fontId="15" fillId="0" borderId="1" xfId="1" quotePrefix="1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23" fillId="0" borderId="0" xfId="0" applyFont="1" applyFill="1"/>
    <xf numFmtId="0" fontId="23" fillId="0" borderId="0" xfId="0" applyFont="1"/>
    <xf numFmtId="0" fontId="21" fillId="0" borderId="1" xfId="0" applyFont="1" applyFill="1" applyBorder="1" applyAlignment="1">
      <alignment horizontal="center"/>
    </xf>
    <xf numFmtId="167" fontId="21" fillId="0" borderId="1" xfId="1" applyNumberFormat="1" applyFont="1" applyFill="1" applyBorder="1" applyAlignment="1">
      <alignment vertical="center" wrapText="1"/>
    </xf>
    <xf numFmtId="167" fontId="21" fillId="0" borderId="1" xfId="1" applyNumberFormat="1" applyFont="1" applyFill="1" applyBorder="1" applyAlignment="1">
      <alignment vertical="center"/>
    </xf>
    <xf numFmtId="167" fontId="21" fillId="0" borderId="1" xfId="1" quotePrefix="1" applyNumberFormat="1" applyFont="1" applyFill="1" applyBorder="1" applyAlignment="1">
      <alignment vertical="center"/>
    </xf>
    <xf numFmtId="167" fontId="21" fillId="0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167" fontId="21" fillId="0" borderId="1" xfId="1" quotePrefix="1" applyNumberFormat="1" applyFont="1" applyFill="1" applyBorder="1" applyAlignment="1">
      <alignment vertical="center" wrapText="1"/>
    </xf>
    <xf numFmtId="167" fontId="22" fillId="0" borderId="0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vertical="center"/>
    </xf>
    <xf numFmtId="0" fontId="23" fillId="3" borderId="0" xfId="0" applyFont="1" applyFill="1"/>
    <xf numFmtId="3" fontId="21" fillId="0" borderId="1" xfId="0" quotePrefix="1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/>
    </xf>
    <xf numFmtId="167" fontId="1" fillId="0" borderId="1" xfId="1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166" fontId="21" fillId="0" borderId="1" xfId="1" applyNumberFormat="1" applyFont="1" applyFill="1" applyBorder="1" applyAlignment="1">
      <alignment vertical="center"/>
    </xf>
    <xf numFmtId="166" fontId="21" fillId="0" borderId="1" xfId="1" applyNumberFormat="1" applyFont="1" applyFill="1" applyBorder="1" applyAlignment="1">
      <alignment horizontal="center" vertical="center"/>
    </xf>
    <xf numFmtId="166" fontId="21" fillId="0" borderId="1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168" fontId="1" fillId="0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8" fillId="0" borderId="0" xfId="0" applyFont="1" applyBorder="1"/>
    <xf numFmtId="3" fontId="1" fillId="0" borderId="0" xfId="0" applyNumberFormat="1" applyFont="1"/>
    <xf numFmtId="3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4" fillId="0" borderId="0" xfId="8"/>
    <xf numFmtId="0" fontId="15" fillId="0" borderId="1" xfId="8" applyFont="1" applyBorder="1" applyAlignment="1">
      <alignment horizontal="center" vertical="top" wrapText="1"/>
    </xf>
    <xf numFmtId="0" fontId="7" fillId="0" borderId="1" xfId="8" applyFont="1" applyBorder="1"/>
    <xf numFmtId="0" fontId="15" fillId="0" borderId="1" xfId="8" applyFont="1" applyFill="1" applyBorder="1" applyAlignment="1">
      <alignment vertical="center" wrapText="1"/>
    </xf>
    <xf numFmtId="0" fontId="7" fillId="0" borderId="1" xfId="8" applyFont="1" applyBorder="1" applyAlignment="1">
      <alignment horizontal="center" vertical="center"/>
    </xf>
    <xf numFmtId="167" fontId="7" fillId="0" borderId="1" xfId="9" applyNumberFormat="1" applyFont="1" applyBorder="1" applyAlignment="1">
      <alignment horizontal="center" vertical="center"/>
    </xf>
    <xf numFmtId="167" fontId="7" fillId="0" borderId="1" xfId="8" applyNumberFormat="1" applyFont="1" applyBorder="1" applyAlignment="1">
      <alignment horizontal="center" vertical="center"/>
    </xf>
    <xf numFmtId="170" fontId="7" fillId="0" borderId="1" xfId="9" applyNumberFormat="1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vertical="center" wrapText="1"/>
    </xf>
    <xf numFmtId="167" fontId="5" fillId="0" borderId="1" xfId="9" applyNumberFormat="1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1" xfId="8" applyFont="1" applyBorder="1" applyAlignment="1">
      <alignment horizontal="right" vertical="center"/>
    </xf>
    <xf numFmtId="167" fontId="5" fillId="0" borderId="1" xfId="9" applyNumberFormat="1" applyFont="1" applyBorder="1"/>
    <xf numFmtId="167" fontId="5" fillId="0" borderId="1" xfId="9" applyNumberFormat="1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/>
    </xf>
    <xf numFmtId="167" fontId="5" fillId="0" borderId="1" xfId="9" applyNumberFormat="1" applyFont="1" applyBorder="1" applyAlignment="1">
      <alignment horizontal="right"/>
    </xf>
    <xf numFmtId="1" fontId="5" fillId="0" borderId="1" xfId="8" applyNumberFormat="1" applyFont="1" applyBorder="1" applyAlignment="1">
      <alignment horizontal="right" vertical="center"/>
    </xf>
    <xf numFmtId="43" fontId="5" fillId="0" borderId="1" xfId="9" applyFont="1" applyBorder="1" applyAlignment="1">
      <alignment horizontal="right"/>
    </xf>
    <xf numFmtId="167" fontId="5" fillId="0" borderId="1" xfId="9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right" vertical="center"/>
    </xf>
    <xf numFmtId="167" fontId="5" fillId="0" borderId="1" xfId="9" applyNumberFormat="1" applyFont="1" applyFill="1" applyBorder="1" applyAlignment="1">
      <alignment horizontal="right"/>
    </xf>
    <xf numFmtId="0" fontId="5" fillId="0" borderId="1" xfId="8" applyFont="1" applyFill="1" applyBorder="1" applyAlignment="1">
      <alignment horizontal="center" vertical="center" wrapText="1"/>
    </xf>
    <xf numFmtId="167" fontId="5" fillId="0" borderId="1" xfId="9" applyNumberFormat="1" applyFont="1" applyFill="1" applyBorder="1" applyAlignment="1">
      <alignment horizontal="center" vertical="center" wrapText="1"/>
    </xf>
    <xf numFmtId="1" fontId="5" fillId="0" borderId="1" xfId="8" applyNumberFormat="1" applyFont="1" applyFill="1" applyBorder="1" applyAlignment="1">
      <alignment horizontal="right" vertical="center"/>
    </xf>
    <xf numFmtId="167" fontId="5" fillId="0" borderId="1" xfId="9" applyNumberFormat="1" applyFont="1" applyFill="1" applyBorder="1"/>
    <xf numFmtId="167" fontId="5" fillId="0" borderId="1" xfId="9" applyNumberFormat="1" applyFont="1" applyBorder="1" applyAlignment="1">
      <alignment horizontal="right" vertical="center" wrapText="1"/>
    </xf>
    <xf numFmtId="167" fontId="5" fillId="0" borderId="1" xfId="9" applyNumberFormat="1" applyFont="1" applyBorder="1" applyAlignment="1">
      <alignment horizontal="right" vertical="center"/>
    </xf>
    <xf numFmtId="43" fontId="5" fillId="0" borderId="1" xfId="9" applyFont="1" applyBorder="1" applyAlignment="1">
      <alignment horizontal="right" vertical="center"/>
    </xf>
    <xf numFmtId="43" fontId="5" fillId="0" borderId="1" xfId="9" applyNumberFormat="1" applyFont="1" applyBorder="1" applyAlignment="1">
      <alignment horizontal="center" vertical="center" wrapText="1"/>
    </xf>
    <xf numFmtId="0" fontId="5" fillId="0" borderId="0" xfId="8" applyFont="1" applyBorder="1" applyAlignment="1">
      <alignment horizontal="center" vertical="center" wrapText="1"/>
    </xf>
    <xf numFmtId="167" fontId="5" fillId="0" borderId="0" xfId="9" applyNumberFormat="1" applyFont="1" applyBorder="1" applyAlignment="1">
      <alignment horizontal="center" vertical="center"/>
    </xf>
    <xf numFmtId="0" fontId="5" fillId="0" borderId="0" xfId="8" applyFont="1" applyBorder="1" applyAlignment="1">
      <alignment horizontal="center" vertical="center"/>
    </xf>
    <xf numFmtId="0" fontId="1" fillId="0" borderId="0" xfId="8" applyFont="1"/>
    <xf numFmtId="0" fontId="4" fillId="0" borderId="0" xfId="8" applyFont="1" applyBorder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0" xfId="8" applyFont="1" applyBorder="1" applyAlignment="1">
      <alignment horizontal="left" vertical="center" wrapText="1"/>
    </xf>
    <xf numFmtId="0" fontId="1" fillId="0" borderId="0" xfId="8" quotePrefix="1" applyFont="1" applyBorder="1" applyAlignment="1">
      <alignment horizontal="left" vertical="top" wrapText="1"/>
    </xf>
    <xf numFmtId="0" fontId="1" fillId="0" borderId="0" xfId="8" applyFont="1" applyBorder="1" applyAlignment="1">
      <alignment horizontal="left" vertical="top" wrapText="1"/>
    </xf>
    <xf numFmtId="0" fontId="7" fillId="0" borderId="2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/>
    </xf>
    <xf numFmtId="0" fontId="15" fillId="0" borderId="1" xfId="8" applyFont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/>
    </xf>
  </cellXfs>
  <cellStyles count="10">
    <cellStyle name="Comma" xfId="1" builtinId="3"/>
    <cellStyle name="Comma 2" xfId="5"/>
    <cellStyle name="Comma 3" xfId="4"/>
    <cellStyle name="Comma 4" xfId="9"/>
    <cellStyle name="Excel Built-in Normal" xfId="6"/>
    <cellStyle name="Normal" xfId="0" builtinId="0"/>
    <cellStyle name="Normal 2" xfId="2"/>
    <cellStyle name="Normal 3" xfId="3"/>
    <cellStyle name="Normal 4" xfId="8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TONG%20HOP%20-%20TUAN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O,DN,HTX"/>
      <sheetName val="DNSXCN"/>
      <sheetName val="CONG TRINH"/>
      <sheetName val="DAUTU TUNHAN"/>
    </sheetNames>
    <sheetDataSet>
      <sheetData sheetId="0" refreshError="1">
        <row r="18">
          <cell r="V18">
            <v>89.717622708456531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9"/>
  <sheetViews>
    <sheetView view="pageBreakPreview" zoomScale="60" zoomScaleNormal="60" workbookViewId="0">
      <selection activeCell="N5" sqref="N5"/>
    </sheetView>
  </sheetViews>
  <sheetFormatPr defaultRowHeight="18.75" x14ac:dyDescent="0.3"/>
  <cols>
    <col min="1" max="1" width="6.28515625" style="26" bestFit="1" customWidth="1"/>
    <col min="2" max="2" width="22.5703125" style="26" customWidth="1"/>
    <col min="3" max="3" width="10.140625" style="26" customWidth="1"/>
    <col min="4" max="4" width="10" style="26" customWidth="1"/>
    <col min="5" max="5" width="43.28515625" style="26" hidden="1" customWidth="1"/>
    <col min="6" max="6" width="13.5703125" style="26" hidden="1" customWidth="1"/>
    <col min="7" max="7" width="18.7109375" style="26" hidden="1" customWidth="1"/>
    <col min="8" max="8" width="17.28515625" style="26" hidden="1" customWidth="1"/>
    <col min="9" max="9" width="13.5703125" style="26" hidden="1" customWidth="1"/>
    <col min="10" max="10" width="11.140625" style="26" customWidth="1"/>
    <col min="11" max="11" width="10" style="26" customWidth="1"/>
    <col min="12" max="12" width="14.28515625" style="26" hidden="1" customWidth="1"/>
    <col min="13" max="13" width="11.5703125" style="26" customWidth="1"/>
    <col min="14" max="14" width="12.5703125" style="26" customWidth="1"/>
    <col min="15" max="15" width="10.85546875" style="26" customWidth="1"/>
    <col min="16" max="16" width="9.85546875" style="26" customWidth="1"/>
    <col min="17" max="17" width="11" style="26" customWidth="1"/>
    <col min="18" max="18" width="12.140625" style="26" customWidth="1"/>
    <col min="19" max="19" width="8.42578125" style="26" customWidth="1"/>
    <col min="20" max="20" width="11.5703125" style="26" customWidth="1"/>
    <col min="21" max="21" width="10.85546875" style="26" customWidth="1"/>
    <col min="22" max="22" width="11.5703125" style="76" customWidth="1"/>
    <col min="23" max="23" width="30.42578125" style="26" customWidth="1"/>
    <col min="24" max="24" width="12.28515625" style="77" customWidth="1"/>
    <col min="25" max="16384" width="9.140625" style="26"/>
  </cols>
  <sheetData>
    <row r="1" spans="1:66" ht="90" customHeight="1" x14ac:dyDescent="0.3">
      <c r="A1" s="119" t="s">
        <v>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25"/>
    </row>
    <row r="2" spans="1:66" ht="45.75" customHeight="1" x14ac:dyDescent="0.3">
      <c r="A2" s="122" t="s">
        <v>0</v>
      </c>
      <c r="B2" s="122" t="s">
        <v>30</v>
      </c>
      <c r="C2" s="121" t="s">
        <v>31</v>
      </c>
      <c r="D2" s="121" t="s">
        <v>32</v>
      </c>
      <c r="E2" s="27"/>
      <c r="F2" s="27"/>
      <c r="G2" s="27"/>
      <c r="H2" s="27"/>
      <c r="I2" s="27"/>
      <c r="J2" s="121" t="s">
        <v>33</v>
      </c>
      <c r="K2" s="121" t="s">
        <v>34</v>
      </c>
      <c r="L2" s="121"/>
      <c r="M2" s="121"/>
      <c r="N2" s="121"/>
      <c r="O2" s="121"/>
      <c r="P2" s="121" t="s">
        <v>35</v>
      </c>
      <c r="Q2" s="121"/>
      <c r="R2" s="121"/>
      <c r="S2" s="121" t="s">
        <v>36</v>
      </c>
      <c r="T2" s="121"/>
      <c r="U2" s="121"/>
      <c r="V2" s="121" t="s">
        <v>37</v>
      </c>
      <c r="W2" s="121" t="s">
        <v>38</v>
      </c>
      <c r="X2" s="25"/>
    </row>
    <row r="3" spans="1:66" ht="93.75" x14ac:dyDescent="0.3">
      <c r="A3" s="122"/>
      <c r="B3" s="122"/>
      <c r="C3" s="121"/>
      <c r="D3" s="121"/>
      <c r="E3" s="27"/>
      <c r="F3" s="27"/>
      <c r="G3" s="27"/>
      <c r="H3" s="27"/>
      <c r="I3" s="27"/>
      <c r="J3" s="121"/>
      <c r="K3" s="28" t="s">
        <v>39</v>
      </c>
      <c r="L3" s="28" t="s">
        <v>91</v>
      </c>
      <c r="M3" s="28" t="s">
        <v>40</v>
      </c>
      <c r="N3" s="28" t="s">
        <v>41</v>
      </c>
      <c r="O3" s="28" t="s">
        <v>42</v>
      </c>
      <c r="P3" s="28" t="s">
        <v>43</v>
      </c>
      <c r="Q3" s="28" t="s">
        <v>44</v>
      </c>
      <c r="R3" s="28" t="s">
        <v>45</v>
      </c>
      <c r="S3" s="28" t="s">
        <v>43</v>
      </c>
      <c r="T3" s="28" t="s">
        <v>44</v>
      </c>
      <c r="U3" s="28" t="s">
        <v>45</v>
      </c>
      <c r="V3" s="121"/>
      <c r="W3" s="121"/>
      <c r="X3" s="25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</row>
    <row r="4" spans="1:66" s="32" customFormat="1" x14ac:dyDescent="0.3">
      <c r="A4" s="30" t="s">
        <v>46</v>
      </c>
      <c r="B4" s="30" t="s">
        <v>47</v>
      </c>
      <c r="C4" s="28" t="s">
        <v>48</v>
      </c>
      <c r="D4" s="28">
        <v>1</v>
      </c>
      <c r="E4" s="28"/>
      <c r="F4" s="28"/>
      <c r="G4" s="28"/>
      <c r="H4" s="28"/>
      <c r="I4" s="28"/>
      <c r="J4" s="28">
        <v>2</v>
      </c>
      <c r="K4" s="28">
        <v>3</v>
      </c>
      <c r="L4" s="28">
        <v>4</v>
      </c>
      <c r="M4" s="28">
        <v>5</v>
      </c>
      <c r="N4" s="28">
        <v>6</v>
      </c>
      <c r="O4" s="28">
        <v>7</v>
      </c>
      <c r="P4" s="28">
        <v>8</v>
      </c>
      <c r="Q4" s="28">
        <v>9</v>
      </c>
      <c r="R4" s="28">
        <v>10</v>
      </c>
      <c r="S4" s="28">
        <v>11</v>
      </c>
      <c r="T4" s="28">
        <v>12</v>
      </c>
      <c r="U4" s="28">
        <v>13</v>
      </c>
      <c r="V4" s="28">
        <v>14</v>
      </c>
      <c r="W4" s="28">
        <v>15</v>
      </c>
      <c r="X4" s="25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</row>
    <row r="5" spans="1:66" s="32" customFormat="1" ht="86.25" customHeight="1" x14ac:dyDescent="0.3">
      <c r="A5" s="33"/>
      <c r="B5" s="33" t="s">
        <v>29</v>
      </c>
      <c r="C5" s="28" t="s">
        <v>49</v>
      </c>
      <c r="D5" s="34">
        <f>SUM(D6:D17)</f>
        <v>69246</v>
      </c>
      <c r="E5" s="34">
        <f>SUM(E6:E16)</f>
        <v>3408</v>
      </c>
      <c r="F5" s="34">
        <f>SUM(F6:F16)</f>
        <v>64040</v>
      </c>
      <c r="G5" s="34">
        <f t="shared" ref="G5:G10" si="0">SUM(H5:I5)</f>
        <v>214842</v>
      </c>
      <c r="H5" s="34">
        <f>SUM(H6:H16)</f>
        <v>76879</v>
      </c>
      <c r="I5" s="34">
        <f>SUM(I6:I16)</f>
        <v>137963</v>
      </c>
      <c r="J5" s="34">
        <f t="shared" ref="J5:U5" si="1">SUM(J6:J17)</f>
        <v>239</v>
      </c>
      <c r="K5" s="34">
        <f t="shared" si="1"/>
        <v>711</v>
      </c>
      <c r="L5" s="34">
        <f t="shared" si="1"/>
        <v>0</v>
      </c>
      <c r="M5" s="34">
        <f t="shared" si="1"/>
        <v>67275</v>
      </c>
      <c r="N5" s="34">
        <f t="shared" si="1"/>
        <v>16338.314000000002</v>
      </c>
      <c r="O5" s="34">
        <f t="shared" si="1"/>
        <v>178909</v>
      </c>
      <c r="P5" s="34">
        <f t="shared" si="1"/>
        <v>1971</v>
      </c>
      <c r="Q5" s="34">
        <f t="shared" si="1"/>
        <v>620.04999999999995</v>
      </c>
      <c r="R5" s="34">
        <f t="shared" si="1"/>
        <v>8102</v>
      </c>
      <c r="S5" s="34">
        <f t="shared" si="1"/>
        <v>231</v>
      </c>
      <c r="T5" s="34">
        <f t="shared" si="1"/>
        <v>77.5</v>
      </c>
      <c r="U5" s="34">
        <f t="shared" si="1"/>
        <v>558</v>
      </c>
      <c r="V5" s="35">
        <f>M5/D5*100</f>
        <v>97.153626202235515</v>
      </c>
      <c r="W5" s="36" t="s">
        <v>72</v>
      </c>
      <c r="X5" s="37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</row>
    <row r="6" spans="1:66" s="49" customFormat="1" ht="55.5" customHeight="1" x14ac:dyDescent="0.3">
      <c r="A6" s="38">
        <v>1</v>
      </c>
      <c r="B6" s="39" t="s">
        <v>50</v>
      </c>
      <c r="C6" s="40" t="s">
        <v>51</v>
      </c>
      <c r="D6" s="41">
        <v>3413</v>
      </c>
      <c r="E6" s="42">
        <f>316+17</f>
        <v>333</v>
      </c>
      <c r="F6" s="42">
        <f>3008+37</f>
        <v>3045</v>
      </c>
      <c r="G6" s="41">
        <f t="shared" si="0"/>
        <v>16017</v>
      </c>
      <c r="H6" s="42">
        <f>5198+4157</f>
        <v>9355</v>
      </c>
      <c r="I6" s="42">
        <f>6016+646</f>
        <v>6662</v>
      </c>
      <c r="J6" s="43">
        <v>1</v>
      </c>
      <c r="K6" s="42">
        <v>5</v>
      </c>
      <c r="L6" s="44" t="s">
        <v>52</v>
      </c>
      <c r="M6" s="42">
        <v>3408</v>
      </c>
      <c r="N6" s="45">
        <v>6.5579999999999998</v>
      </c>
      <c r="O6" s="41">
        <v>16594</v>
      </c>
      <c r="P6" s="42">
        <f>D6-M6</f>
        <v>5</v>
      </c>
      <c r="Q6" s="43"/>
      <c r="R6" s="43"/>
      <c r="S6" s="43">
        <v>1</v>
      </c>
      <c r="T6" s="43"/>
      <c r="U6" s="43">
        <v>59</v>
      </c>
      <c r="V6" s="46">
        <f>M6/D6*100</f>
        <v>99.853501318488142</v>
      </c>
      <c r="W6" s="47" t="s">
        <v>53</v>
      </c>
      <c r="X6" s="48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66" s="53" customFormat="1" ht="35.25" customHeight="1" x14ac:dyDescent="0.3">
      <c r="A7" s="38">
        <v>2</v>
      </c>
      <c r="B7" s="50" t="s">
        <v>27</v>
      </c>
      <c r="C7" s="40" t="s">
        <v>51</v>
      </c>
      <c r="D7" s="41">
        <f>SUM(E7:F7)</f>
        <v>6463</v>
      </c>
      <c r="E7" s="42">
        <v>193</v>
      </c>
      <c r="F7" s="42">
        <v>6270</v>
      </c>
      <c r="G7" s="41">
        <f t="shared" si="0"/>
        <v>16346</v>
      </c>
      <c r="H7" s="42">
        <v>5343</v>
      </c>
      <c r="I7" s="42">
        <v>11003</v>
      </c>
      <c r="J7" s="43">
        <v>10</v>
      </c>
      <c r="K7" s="42"/>
      <c r="L7" s="44" t="s">
        <v>54</v>
      </c>
      <c r="M7" s="42">
        <v>6360</v>
      </c>
      <c r="N7" s="42"/>
      <c r="O7" s="41"/>
      <c r="P7" s="42">
        <f t="shared" ref="P7:P17" si="2">D7-M7</f>
        <v>103</v>
      </c>
      <c r="Q7" s="51">
        <v>35.65</v>
      </c>
      <c r="R7" s="51">
        <v>183</v>
      </c>
      <c r="S7" s="43">
        <v>10</v>
      </c>
      <c r="T7" s="43">
        <v>5</v>
      </c>
      <c r="U7" s="43">
        <v>10</v>
      </c>
      <c r="V7" s="46">
        <f t="shared" ref="V7:V17" si="3">M7/D7*100</f>
        <v>98.406312857805972</v>
      </c>
      <c r="W7" s="47" t="s">
        <v>55</v>
      </c>
      <c r="X7" s="48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</row>
    <row r="8" spans="1:66" s="53" customFormat="1" ht="70.5" customHeight="1" x14ac:dyDescent="0.3">
      <c r="A8" s="38">
        <v>3</v>
      </c>
      <c r="B8" s="50" t="s">
        <v>6</v>
      </c>
      <c r="C8" s="54" t="s">
        <v>51</v>
      </c>
      <c r="D8" s="55">
        <v>3884</v>
      </c>
      <c r="E8" s="56">
        <f>341+8</f>
        <v>349</v>
      </c>
      <c r="F8" s="56">
        <v>3647</v>
      </c>
      <c r="G8" s="55">
        <f t="shared" si="0"/>
        <v>11735</v>
      </c>
      <c r="H8" s="56">
        <v>2173</v>
      </c>
      <c r="I8" s="56">
        <v>9562</v>
      </c>
      <c r="J8" s="57">
        <v>0</v>
      </c>
      <c r="K8" s="56">
        <v>3</v>
      </c>
      <c r="L8" s="58"/>
      <c r="M8" s="56">
        <v>3873</v>
      </c>
      <c r="N8" s="59">
        <v>3627</v>
      </c>
      <c r="O8" s="59">
        <v>12137</v>
      </c>
      <c r="P8" s="42">
        <f t="shared" si="2"/>
        <v>11</v>
      </c>
      <c r="Q8" s="60">
        <v>207.8</v>
      </c>
      <c r="R8" s="59">
        <v>353</v>
      </c>
      <c r="S8" s="61"/>
      <c r="T8" s="56"/>
      <c r="U8" s="57"/>
      <c r="V8" s="46">
        <f t="shared" si="3"/>
        <v>99.716786817713697</v>
      </c>
      <c r="W8" s="47" t="s">
        <v>56</v>
      </c>
      <c r="X8" s="6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</row>
    <row r="9" spans="1:66" s="52" customFormat="1" ht="33.75" customHeight="1" x14ac:dyDescent="0.3">
      <c r="A9" s="38">
        <v>4</v>
      </c>
      <c r="B9" s="50" t="s">
        <v>28</v>
      </c>
      <c r="C9" s="40" t="s">
        <v>51</v>
      </c>
      <c r="D9" s="41">
        <v>3001</v>
      </c>
      <c r="E9" s="42">
        <v>196</v>
      </c>
      <c r="F9" s="42">
        <v>8480</v>
      </c>
      <c r="G9" s="41">
        <f t="shared" si="0"/>
        <v>20822</v>
      </c>
      <c r="H9" s="42">
        <v>8588</v>
      </c>
      <c r="I9" s="42">
        <v>12234</v>
      </c>
      <c r="J9" s="40"/>
      <c r="K9" s="42"/>
      <c r="L9" s="44"/>
      <c r="M9" s="42">
        <v>3001</v>
      </c>
      <c r="N9" s="42"/>
      <c r="O9" s="41"/>
      <c r="P9" s="42">
        <f t="shared" si="2"/>
        <v>0</v>
      </c>
      <c r="Q9" s="43"/>
      <c r="R9" s="42"/>
      <c r="S9" s="43"/>
      <c r="T9" s="43"/>
      <c r="U9" s="43"/>
      <c r="V9" s="46">
        <f t="shared" si="3"/>
        <v>100</v>
      </c>
      <c r="W9" s="47" t="s">
        <v>57</v>
      </c>
      <c r="X9" s="48"/>
    </row>
    <row r="10" spans="1:66" s="53" customFormat="1" ht="35.25" customHeight="1" x14ac:dyDescent="0.3">
      <c r="A10" s="38">
        <v>5</v>
      </c>
      <c r="B10" s="50" t="s">
        <v>58</v>
      </c>
      <c r="C10" s="40" t="s">
        <v>51</v>
      </c>
      <c r="D10" s="41">
        <f>SUM(E10:F10)</f>
        <v>5801</v>
      </c>
      <c r="E10" s="42">
        <v>149</v>
      </c>
      <c r="F10" s="42">
        <v>5652</v>
      </c>
      <c r="G10" s="41">
        <f t="shared" si="0"/>
        <v>9771</v>
      </c>
      <c r="H10" s="42">
        <v>1828</v>
      </c>
      <c r="I10" s="42">
        <v>7943</v>
      </c>
      <c r="J10" s="43">
        <v>14</v>
      </c>
      <c r="K10" s="42">
        <v>71</v>
      </c>
      <c r="L10" s="44" t="s">
        <v>52</v>
      </c>
      <c r="M10" s="42">
        <v>5801</v>
      </c>
      <c r="N10" s="42"/>
      <c r="O10" s="41">
        <v>8671</v>
      </c>
      <c r="P10" s="42"/>
      <c r="Q10" s="43"/>
      <c r="R10" s="43"/>
      <c r="S10" s="43"/>
      <c r="T10" s="43"/>
      <c r="U10" s="43"/>
      <c r="V10" s="46">
        <f t="shared" si="3"/>
        <v>100</v>
      </c>
      <c r="W10" s="47" t="s">
        <v>57</v>
      </c>
      <c r="X10" s="48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</row>
    <row r="11" spans="1:66" s="64" customFormat="1" ht="69" customHeight="1" x14ac:dyDescent="0.3">
      <c r="A11" s="38">
        <v>6</v>
      </c>
      <c r="B11" s="50" t="s">
        <v>59</v>
      </c>
      <c r="C11" s="54" t="s">
        <v>51</v>
      </c>
      <c r="D11" s="41">
        <v>3472</v>
      </c>
      <c r="E11" s="42">
        <v>322</v>
      </c>
      <c r="F11" s="42">
        <v>2936</v>
      </c>
      <c r="G11" s="41">
        <f>H11+I11</f>
        <v>12605</v>
      </c>
      <c r="H11" s="42">
        <v>6160</v>
      </c>
      <c r="I11" s="42">
        <v>6445</v>
      </c>
      <c r="J11" s="43">
        <v>43</v>
      </c>
      <c r="K11" s="42">
        <v>188</v>
      </c>
      <c r="L11" s="44" t="s">
        <v>52</v>
      </c>
      <c r="M11" s="42">
        <v>3283</v>
      </c>
      <c r="N11" s="56">
        <v>2973</v>
      </c>
      <c r="O11" s="41">
        <v>11800</v>
      </c>
      <c r="P11" s="42">
        <f t="shared" si="2"/>
        <v>189</v>
      </c>
      <c r="Q11" s="63">
        <v>56.2</v>
      </c>
      <c r="R11" s="43">
        <v>94</v>
      </c>
      <c r="S11" s="43">
        <v>33</v>
      </c>
      <c r="T11" s="43">
        <v>7</v>
      </c>
      <c r="U11" s="43">
        <v>66</v>
      </c>
      <c r="V11" s="46">
        <f t="shared" si="3"/>
        <v>94.556451612903231</v>
      </c>
      <c r="W11" s="47" t="s">
        <v>68</v>
      </c>
      <c r="X11" s="48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</row>
    <row r="12" spans="1:66" s="53" customFormat="1" ht="72.75" customHeight="1" x14ac:dyDescent="0.3">
      <c r="A12" s="38">
        <v>7</v>
      </c>
      <c r="B12" s="50" t="s">
        <v>60</v>
      </c>
      <c r="C12" s="40" t="s">
        <v>51</v>
      </c>
      <c r="D12" s="41">
        <v>4746</v>
      </c>
      <c r="E12" s="42">
        <f>22+459</f>
        <v>481</v>
      </c>
      <c r="F12" s="42">
        <f>4424</f>
        <v>4424</v>
      </c>
      <c r="G12" s="41">
        <f>SUM(H12:I12)</f>
        <v>15212</v>
      </c>
      <c r="H12" s="42">
        <f>7178+240</f>
        <v>7418</v>
      </c>
      <c r="I12" s="42">
        <v>7794</v>
      </c>
      <c r="J12" s="43">
        <v>18</v>
      </c>
      <c r="K12" s="42">
        <v>12</v>
      </c>
      <c r="L12" s="65" t="s">
        <v>54</v>
      </c>
      <c r="M12" s="66">
        <v>4636</v>
      </c>
      <c r="N12" s="66">
        <v>4174</v>
      </c>
      <c r="O12" s="67">
        <v>14367</v>
      </c>
      <c r="P12" s="42">
        <f t="shared" si="2"/>
        <v>110</v>
      </c>
      <c r="Q12" s="68">
        <v>15</v>
      </c>
      <c r="R12" s="39">
        <v>194</v>
      </c>
      <c r="S12" s="39">
        <v>15</v>
      </c>
      <c r="T12" s="69">
        <v>5</v>
      </c>
      <c r="U12" s="39">
        <v>36</v>
      </c>
      <c r="V12" s="46">
        <f t="shared" si="3"/>
        <v>97.682258744205654</v>
      </c>
      <c r="W12" s="47" t="s">
        <v>61</v>
      </c>
      <c r="X12" s="48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</row>
    <row r="13" spans="1:66" s="53" customFormat="1" ht="53.25" customHeight="1" x14ac:dyDescent="0.3">
      <c r="A13" s="38">
        <v>8</v>
      </c>
      <c r="B13" s="50" t="s">
        <v>62</v>
      </c>
      <c r="C13" s="70" t="s">
        <v>51</v>
      </c>
      <c r="D13" s="41">
        <f>SUM(E13:F13)</f>
        <v>9432</v>
      </c>
      <c r="E13" s="42">
        <v>429</v>
      </c>
      <c r="F13" s="42">
        <v>9003</v>
      </c>
      <c r="G13" s="41">
        <f>SUM(H13:I13)</f>
        <v>47256</v>
      </c>
      <c r="H13" s="42">
        <v>20247</v>
      </c>
      <c r="I13" s="42">
        <v>27009</v>
      </c>
      <c r="J13" s="41"/>
      <c r="K13" s="42">
        <v>86</v>
      </c>
      <c r="L13" s="44"/>
      <c r="M13" s="42">
        <v>9424</v>
      </c>
      <c r="N13" s="42"/>
      <c r="O13" s="41">
        <v>44985</v>
      </c>
      <c r="P13" s="42">
        <f t="shared" si="2"/>
        <v>8</v>
      </c>
      <c r="Q13" s="41"/>
      <c r="R13" s="41">
        <v>2271</v>
      </c>
      <c r="S13" s="41"/>
      <c r="T13" s="41"/>
      <c r="U13" s="41"/>
      <c r="V13" s="46">
        <f t="shared" si="3"/>
        <v>99.915182357930448</v>
      </c>
      <c r="W13" s="47" t="s">
        <v>69</v>
      </c>
      <c r="X13" s="37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</row>
    <row r="14" spans="1:66" s="64" customFormat="1" ht="66.75" customHeight="1" x14ac:dyDescent="0.3">
      <c r="A14" s="38">
        <v>9</v>
      </c>
      <c r="B14" s="39" t="s">
        <v>63</v>
      </c>
      <c r="C14" s="70" t="s">
        <v>51</v>
      </c>
      <c r="D14" s="41">
        <v>13650</v>
      </c>
      <c r="E14" s="43">
        <f>725+10</f>
        <v>735</v>
      </c>
      <c r="F14" s="71">
        <f>12674+62+28+29</f>
        <v>12793</v>
      </c>
      <c r="G14" s="71">
        <f>H14+I14</f>
        <v>35037</v>
      </c>
      <c r="H14" s="71">
        <f>13059+59</f>
        <v>13118</v>
      </c>
      <c r="I14" s="71">
        <v>21919</v>
      </c>
      <c r="J14" s="43"/>
      <c r="K14" s="71">
        <v>55</v>
      </c>
      <c r="L14" s="72" t="s">
        <v>52</v>
      </c>
      <c r="M14" s="42">
        <v>12872</v>
      </c>
      <c r="N14" s="45">
        <v>1030.2</v>
      </c>
      <c r="O14" s="41">
        <v>31900</v>
      </c>
      <c r="P14" s="42">
        <f t="shared" si="2"/>
        <v>778</v>
      </c>
      <c r="Q14" s="43">
        <v>8.4</v>
      </c>
      <c r="R14" s="73">
        <v>3167</v>
      </c>
      <c r="S14" s="43">
        <v>42</v>
      </c>
      <c r="T14" s="45">
        <v>0.5</v>
      </c>
      <c r="U14" s="71">
        <v>87</v>
      </c>
      <c r="V14" s="46">
        <f t="shared" si="3"/>
        <v>94.300366300366306</v>
      </c>
      <c r="W14" s="47" t="s">
        <v>70</v>
      </c>
      <c r="X14" s="74">
        <f>V14-'[1]COSO,DN,HTX'!$V$18</f>
        <v>4.5827435919097752</v>
      </c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</row>
    <row r="15" spans="1:66" s="53" customFormat="1" ht="72.75" customHeight="1" x14ac:dyDescent="0.3">
      <c r="A15" s="38">
        <v>10</v>
      </c>
      <c r="B15" s="50" t="s">
        <v>26</v>
      </c>
      <c r="C15" s="54" t="s">
        <v>51</v>
      </c>
      <c r="D15" s="41">
        <v>6133</v>
      </c>
      <c r="E15" s="41" t="s">
        <v>64</v>
      </c>
      <c r="F15" s="41">
        <v>5798</v>
      </c>
      <c r="G15" s="41" t="s">
        <v>65</v>
      </c>
      <c r="H15" s="41" t="s">
        <v>66</v>
      </c>
      <c r="I15" s="41">
        <v>25400</v>
      </c>
      <c r="J15" s="41">
        <v>3</v>
      </c>
      <c r="K15" s="41">
        <v>58</v>
      </c>
      <c r="L15" s="72" t="s">
        <v>52</v>
      </c>
      <c r="M15" s="41">
        <v>5547</v>
      </c>
      <c r="N15" s="41"/>
      <c r="O15" s="41">
        <v>19977</v>
      </c>
      <c r="P15" s="42">
        <f t="shared" si="2"/>
        <v>586</v>
      </c>
      <c r="Q15" s="41"/>
      <c r="R15" s="41"/>
      <c r="S15" s="41"/>
      <c r="T15" s="41"/>
      <c r="U15" s="41"/>
      <c r="V15" s="46">
        <f t="shared" si="3"/>
        <v>90.445132887656939</v>
      </c>
      <c r="W15" s="47" t="s">
        <v>71</v>
      </c>
      <c r="X15" s="48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</row>
    <row r="16" spans="1:66" s="53" customFormat="1" ht="44.25" customHeight="1" x14ac:dyDescent="0.3">
      <c r="A16" s="38">
        <v>11</v>
      </c>
      <c r="B16" s="50" t="s">
        <v>25</v>
      </c>
      <c r="C16" s="40" t="s">
        <v>51</v>
      </c>
      <c r="D16" s="41">
        <v>2233</v>
      </c>
      <c r="E16" s="42">
        <f>206+15</f>
        <v>221</v>
      </c>
      <c r="F16" s="42">
        <v>1992</v>
      </c>
      <c r="G16" s="41">
        <f>SUM(H16:I16)</f>
        <v>4641</v>
      </c>
      <c r="H16" s="42">
        <v>2649</v>
      </c>
      <c r="I16" s="42">
        <v>1992</v>
      </c>
      <c r="J16" s="43"/>
      <c r="K16" s="42">
        <v>119</v>
      </c>
      <c r="L16" s="44" t="s">
        <v>52</v>
      </c>
      <c r="M16" s="79">
        <f>190+2028+15</f>
        <v>2233</v>
      </c>
      <c r="N16" s="80">
        <v>1086.556</v>
      </c>
      <c r="O16" s="81">
        <v>4677</v>
      </c>
      <c r="P16" s="42">
        <f t="shared" si="2"/>
        <v>0</v>
      </c>
      <c r="Q16" s="63"/>
      <c r="R16" s="56"/>
      <c r="S16" s="51"/>
      <c r="T16" s="75"/>
      <c r="U16" s="51"/>
      <c r="V16" s="46">
        <f t="shared" si="3"/>
        <v>100</v>
      </c>
      <c r="W16" s="47" t="s">
        <v>57</v>
      </c>
      <c r="X16" s="48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</row>
    <row r="17" spans="1:66" s="64" customFormat="1" ht="54.75" customHeight="1" x14ac:dyDescent="0.3">
      <c r="A17" s="38">
        <v>12</v>
      </c>
      <c r="B17" s="39" t="s">
        <v>24</v>
      </c>
      <c r="C17" s="40" t="s">
        <v>51</v>
      </c>
      <c r="D17" s="41">
        <v>7018</v>
      </c>
      <c r="E17" s="42">
        <v>455</v>
      </c>
      <c r="F17" s="42">
        <v>6563</v>
      </c>
      <c r="G17" s="41">
        <v>15641</v>
      </c>
      <c r="H17" s="42">
        <v>5476</v>
      </c>
      <c r="I17" s="42">
        <v>10165</v>
      </c>
      <c r="J17" s="43">
        <v>150</v>
      </c>
      <c r="K17" s="42">
        <v>114</v>
      </c>
      <c r="L17" s="44" t="s">
        <v>54</v>
      </c>
      <c r="M17" s="56">
        <v>6837</v>
      </c>
      <c r="N17" s="41">
        <v>3441</v>
      </c>
      <c r="O17" s="41">
        <v>13801</v>
      </c>
      <c r="P17" s="42">
        <f t="shared" si="2"/>
        <v>181</v>
      </c>
      <c r="Q17" s="63">
        <v>297</v>
      </c>
      <c r="R17" s="42">
        <v>1840</v>
      </c>
      <c r="S17" s="43">
        <v>130</v>
      </c>
      <c r="T17" s="71">
        <v>60</v>
      </c>
      <c r="U17" s="56">
        <v>300</v>
      </c>
      <c r="V17" s="46">
        <f t="shared" si="3"/>
        <v>97.42091764035338</v>
      </c>
      <c r="W17" s="47" t="s">
        <v>67</v>
      </c>
      <c r="X17" s="48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</row>
    <row r="18" spans="1:66" x14ac:dyDescent="0.3"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</row>
    <row r="19" spans="1:66" x14ac:dyDescent="0.3">
      <c r="P19" s="78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</row>
    <row r="20" spans="1:66" x14ac:dyDescent="0.3"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</row>
    <row r="21" spans="1:66" x14ac:dyDescent="0.3"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</row>
    <row r="22" spans="1:66" x14ac:dyDescent="0.3"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</row>
    <row r="23" spans="1:66" x14ac:dyDescent="0.3"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</row>
    <row r="24" spans="1:66" x14ac:dyDescent="0.3"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</row>
    <row r="25" spans="1:66" x14ac:dyDescent="0.3"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</row>
    <row r="26" spans="1:66" x14ac:dyDescent="0.3"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</row>
    <row r="27" spans="1:66" x14ac:dyDescent="0.3"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</row>
    <row r="28" spans="1:66" x14ac:dyDescent="0.3"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</row>
    <row r="29" spans="1:66" x14ac:dyDescent="0.3">
      <c r="V29" s="26"/>
      <c r="X29" s="26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</row>
    <row r="30" spans="1:66" x14ac:dyDescent="0.3">
      <c r="V30" s="26"/>
      <c r="X30" s="26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</row>
    <row r="31" spans="1:66" x14ac:dyDescent="0.3">
      <c r="V31" s="26"/>
      <c r="X31" s="26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</row>
    <row r="32" spans="1:66" x14ac:dyDescent="0.3">
      <c r="V32" s="26"/>
      <c r="X32" s="26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</row>
    <row r="37" spans="22:24" ht="20.25" customHeight="1" x14ac:dyDescent="0.3">
      <c r="V37" s="26"/>
      <c r="X37" s="26"/>
    </row>
    <row r="39" spans="22:24" ht="25.5" customHeight="1" x14ac:dyDescent="0.3">
      <c r="V39" s="26"/>
      <c r="X39" s="26"/>
    </row>
  </sheetData>
  <mergeCells count="11">
    <mergeCell ref="A1:W1"/>
    <mergeCell ref="P2:R2"/>
    <mergeCell ref="S2:U2"/>
    <mergeCell ref="V2:V3"/>
    <mergeCell ref="W2:W3"/>
    <mergeCell ref="A2:A3"/>
    <mergeCell ref="B2:B3"/>
    <mergeCell ref="C2:C3"/>
    <mergeCell ref="D2:D3"/>
    <mergeCell ref="J2:J3"/>
    <mergeCell ref="K2:O2"/>
  </mergeCells>
  <printOptions horizontalCentered="1"/>
  <pageMargins left="0.2" right="0.2" top="0.25" bottom="0.75" header="0.3" footer="0.3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8"/>
  <sheetViews>
    <sheetView zoomScaleNormal="100" zoomScaleSheetLayoutView="90" workbookViewId="0">
      <selection activeCell="D7" sqref="D7"/>
    </sheetView>
  </sheetViews>
  <sheetFormatPr defaultColWidth="9" defaultRowHeight="17.25" x14ac:dyDescent="0.3"/>
  <cols>
    <col min="1" max="1" width="6.85546875" style="12" customWidth="1"/>
    <col min="2" max="2" width="14.7109375" style="12" bestFit="1" customWidth="1"/>
    <col min="3" max="3" width="11.140625" style="12" bestFit="1" customWidth="1"/>
    <col min="4" max="4" width="12.140625" style="12" customWidth="1"/>
    <col min="5" max="5" width="11.140625" style="12" bestFit="1" customWidth="1"/>
    <col min="6" max="6" width="11.85546875" style="12" bestFit="1" customWidth="1"/>
    <col min="7" max="7" width="11.28515625" style="12" customWidth="1"/>
    <col min="8" max="8" width="11.85546875" style="22" bestFit="1" customWidth="1"/>
    <col min="9" max="9" width="14.42578125" style="22" bestFit="1" customWidth="1"/>
    <col min="10" max="10" width="10.5703125" style="22" bestFit="1" customWidth="1"/>
    <col min="11" max="11" width="11.140625" style="12" bestFit="1" customWidth="1"/>
    <col min="12" max="12" width="9.28515625" style="12" customWidth="1"/>
    <col min="13" max="13" width="9.42578125" style="12" customWidth="1"/>
    <col min="14" max="14" width="14.42578125" style="12" bestFit="1" customWidth="1"/>
    <col min="15" max="15" width="3.85546875" style="12" bestFit="1" customWidth="1"/>
    <col min="16" max="16" width="6.42578125" style="12" bestFit="1" customWidth="1"/>
    <col min="17" max="17" width="14.42578125" style="12" bestFit="1" customWidth="1"/>
    <col min="18" max="18" width="3.85546875" style="12" bestFit="1" customWidth="1"/>
    <col min="19" max="19" width="6.42578125" style="12" bestFit="1" customWidth="1"/>
    <col min="20" max="20" width="14.42578125" style="12" bestFit="1" customWidth="1"/>
    <col min="21" max="22" width="6.42578125" style="12" bestFit="1" customWidth="1"/>
    <col min="23" max="23" width="11.42578125" style="12" customWidth="1"/>
    <col min="24" max="24" width="14.42578125" style="12" bestFit="1" customWidth="1"/>
    <col min="25" max="26" width="3.85546875" style="12" bestFit="1" customWidth="1"/>
    <col min="27" max="28" width="6.42578125" style="12" bestFit="1" customWidth="1"/>
    <col min="29" max="29" width="14.42578125" style="12" bestFit="1" customWidth="1"/>
    <col min="30" max="30" width="6.42578125" style="12" bestFit="1" customWidth="1"/>
    <col min="31" max="31" width="5.140625" style="12" bestFit="1" customWidth="1"/>
    <col min="32" max="32" width="14.42578125" style="12" bestFit="1" customWidth="1"/>
    <col min="33" max="33" width="6.42578125" style="12" bestFit="1" customWidth="1"/>
    <col min="34" max="34" width="5.140625" style="12" bestFit="1" customWidth="1"/>
    <col min="35" max="35" width="6.42578125" style="12" bestFit="1" customWidth="1"/>
    <col min="36" max="36" width="5.140625" style="12" bestFit="1" customWidth="1"/>
    <col min="37" max="37" width="8.85546875" style="12" customWidth="1"/>
    <col min="38" max="38" width="14.42578125" style="12" bestFit="1" customWidth="1"/>
    <col min="39" max="39" width="3.85546875" style="12" bestFit="1" customWidth="1"/>
    <col min="40" max="40" width="6.42578125" style="12" bestFit="1" customWidth="1"/>
    <col min="41" max="41" width="14.42578125" style="12" bestFit="1" customWidth="1"/>
    <col min="42" max="42" width="3.85546875" style="12" bestFit="1" customWidth="1"/>
    <col min="43" max="44" width="6.42578125" style="12" bestFit="1" customWidth="1"/>
    <col min="45" max="46" width="5.140625" style="12" bestFit="1" customWidth="1"/>
    <col min="47" max="47" width="14.42578125" style="12" bestFit="1" customWidth="1"/>
    <col min="48" max="48" width="3.85546875" style="12" bestFit="1" customWidth="1"/>
    <col min="49" max="49" width="6.42578125" style="12" bestFit="1" customWidth="1"/>
    <col min="50" max="50" width="14.42578125" style="12" bestFit="1" customWidth="1"/>
    <col min="51" max="51" width="3.85546875" style="12" bestFit="1" customWidth="1"/>
    <col min="52" max="52" width="6.42578125" style="12" bestFit="1" customWidth="1"/>
    <col min="53" max="53" width="14.42578125" style="12" bestFit="1" customWidth="1"/>
    <col min="54" max="55" width="2.5703125" style="12" bestFit="1" customWidth="1"/>
    <col min="56" max="56" width="19.5703125" style="12" customWidth="1"/>
    <col min="57" max="57" width="3.85546875" style="12" bestFit="1" customWidth="1"/>
    <col min="58" max="59" width="6.42578125" style="12" bestFit="1" customWidth="1"/>
    <col min="60" max="61" width="5.140625" style="12" bestFit="1" customWidth="1"/>
    <col min="62" max="62" width="11.28515625" style="12" customWidth="1"/>
    <col min="63" max="63" width="12" style="12" customWidth="1"/>
    <col min="64" max="65" width="6.42578125" style="12" bestFit="1" customWidth="1"/>
    <col min="66" max="67" width="5.140625" style="12" bestFit="1" customWidth="1"/>
    <col min="68" max="68" width="8.7109375" style="12" customWidth="1"/>
    <col min="69" max="70" width="8.42578125" style="12" customWidth="1"/>
    <col min="71" max="71" width="7.5703125" style="12" customWidth="1"/>
    <col min="72" max="72" width="14.42578125" style="12" bestFit="1" customWidth="1"/>
    <col min="73" max="74" width="6.42578125" style="12" bestFit="1" customWidth="1"/>
    <col min="75" max="75" width="14.42578125" style="12" bestFit="1" customWidth="1"/>
    <col min="76" max="76" width="5.140625" style="12" bestFit="1" customWidth="1"/>
    <col min="77" max="77" width="7.7109375" style="12" bestFit="1" customWidth="1"/>
    <col min="78" max="78" width="14.42578125" style="12" bestFit="1" customWidth="1"/>
    <col min="79" max="79" width="3.85546875" style="12" bestFit="1" customWidth="1"/>
    <col min="80" max="80" width="6.42578125" style="12" bestFit="1" customWidth="1"/>
    <col min="81" max="81" width="14.42578125" style="12" bestFit="1" customWidth="1"/>
    <col min="82" max="82" width="5.140625" style="12" bestFit="1" customWidth="1"/>
    <col min="83" max="84" width="7.7109375" style="12" bestFit="1" customWidth="1"/>
    <col min="85" max="86" width="6.42578125" style="12" bestFit="1" customWidth="1"/>
    <col min="87" max="87" width="6.42578125" style="12" customWidth="1"/>
    <col min="88" max="88" width="14.42578125" style="12" bestFit="1" customWidth="1"/>
    <col min="89" max="89" width="3.85546875" style="12" bestFit="1" customWidth="1"/>
    <col min="90" max="90" width="6.42578125" style="12" bestFit="1" customWidth="1"/>
    <col min="91" max="91" width="14.42578125" style="12" bestFit="1" customWidth="1"/>
    <col min="92" max="92" width="5.140625" style="12" bestFit="1" customWidth="1"/>
    <col min="93" max="95" width="7.7109375" style="12" bestFit="1" customWidth="1"/>
    <col min="96" max="96" width="6.42578125" style="12" bestFit="1" customWidth="1"/>
    <col min="97" max="97" width="11" style="12" customWidth="1"/>
    <col min="98" max="98" width="14.42578125" style="12" bestFit="1" customWidth="1"/>
    <col min="99" max="99" width="3.85546875" style="12" bestFit="1" customWidth="1"/>
    <col min="100" max="100" width="6.42578125" style="12" bestFit="1" customWidth="1"/>
    <col min="101" max="101" width="14.42578125" style="12" bestFit="1" customWidth="1"/>
    <col min="102" max="102" width="5.140625" style="12" bestFit="1" customWidth="1"/>
    <col min="103" max="105" width="7.7109375" style="12" bestFit="1" customWidth="1"/>
    <col min="106" max="106" width="6.42578125" style="12" bestFit="1" customWidth="1"/>
    <col min="107" max="107" width="12.7109375" style="12" customWidth="1"/>
    <col min="108" max="116" width="9" style="12" hidden="1" customWidth="1"/>
    <col min="117" max="16384" width="9" style="12"/>
  </cols>
  <sheetData>
    <row r="1" spans="1:110" ht="33" customHeight="1" x14ac:dyDescent="0.3">
      <c r="A1" s="124" t="s">
        <v>93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10" x14ac:dyDescent="0.3">
      <c r="A2" s="13"/>
      <c r="B2" s="13"/>
      <c r="C2" s="13"/>
      <c r="D2" s="13"/>
      <c r="E2" s="13"/>
      <c r="F2" s="13"/>
      <c r="G2" s="13"/>
      <c r="H2" s="14"/>
      <c r="I2" s="14"/>
      <c r="J2" s="14"/>
      <c r="K2" s="13"/>
      <c r="L2" s="13"/>
    </row>
    <row r="3" spans="1:110" s="15" customFormat="1" ht="32.25" customHeight="1" x14ac:dyDescent="0.3">
      <c r="A3" s="123" t="s">
        <v>0</v>
      </c>
      <c r="B3" s="123" t="s">
        <v>1</v>
      </c>
      <c r="C3" s="123" t="s">
        <v>11</v>
      </c>
      <c r="D3" s="123"/>
      <c r="E3" s="123" t="s">
        <v>13</v>
      </c>
      <c r="F3" s="123"/>
      <c r="G3" s="123"/>
      <c r="H3" s="123"/>
      <c r="I3" s="123"/>
      <c r="J3" s="123"/>
      <c r="K3" s="123" t="s">
        <v>22</v>
      </c>
      <c r="L3" s="123"/>
    </row>
    <row r="4" spans="1:110" s="15" customFormat="1" ht="18.600000000000001" customHeight="1" x14ac:dyDescent="0.3">
      <c r="A4" s="123"/>
      <c r="B4" s="123"/>
      <c r="C4" s="123"/>
      <c r="D4" s="123"/>
      <c r="E4" s="123" t="s">
        <v>23</v>
      </c>
      <c r="F4" s="123"/>
      <c r="G4" s="123" t="s">
        <v>20</v>
      </c>
      <c r="H4" s="123"/>
      <c r="I4" s="123" t="s">
        <v>21</v>
      </c>
      <c r="J4" s="123"/>
      <c r="K4" s="7"/>
      <c r="L4" s="7"/>
    </row>
    <row r="5" spans="1:110" s="15" customFormat="1" ht="46.5" customHeight="1" x14ac:dyDescent="0.3">
      <c r="A5" s="123"/>
      <c r="B5" s="123"/>
      <c r="C5" s="7" t="s">
        <v>11</v>
      </c>
      <c r="D5" s="7" t="s">
        <v>12</v>
      </c>
      <c r="E5" s="7" t="s">
        <v>9</v>
      </c>
      <c r="F5" s="82" t="s">
        <v>14</v>
      </c>
      <c r="G5" s="7" t="s">
        <v>9</v>
      </c>
      <c r="H5" s="82" t="s">
        <v>14</v>
      </c>
      <c r="I5" s="7" t="s">
        <v>9</v>
      </c>
      <c r="J5" s="82" t="s">
        <v>14</v>
      </c>
      <c r="K5" s="7" t="s">
        <v>9</v>
      </c>
      <c r="L5" s="7" t="s">
        <v>14</v>
      </c>
    </row>
    <row r="6" spans="1:110" s="18" customFormat="1" ht="27.6" customHeight="1" x14ac:dyDescent="0.3">
      <c r="A6" s="16"/>
      <c r="B6" s="7" t="s">
        <v>10</v>
      </c>
      <c r="C6" s="8">
        <f>SUM(C7:C18)</f>
        <v>596</v>
      </c>
      <c r="D6" s="8">
        <f>SUM(D7:D18)</f>
        <v>69248</v>
      </c>
      <c r="E6" s="8">
        <f>G6+I6</f>
        <v>591</v>
      </c>
      <c r="F6" s="9">
        <f>SUM(F7:F18)</f>
        <v>58482</v>
      </c>
      <c r="G6" s="8">
        <f>SUM(G7:G18)</f>
        <v>326</v>
      </c>
      <c r="H6" s="9">
        <f>SUM(H7:H18)</f>
        <v>55490</v>
      </c>
      <c r="I6" s="9">
        <f t="shared" ref="I6:J6" si="0">SUM(I7:I18)</f>
        <v>265</v>
      </c>
      <c r="J6" s="9">
        <f t="shared" si="0"/>
        <v>2992</v>
      </c>
      <c r="K6" s="10">
        <f>E6*100/C6</f>
        <v>99.161073825503351</v>
      </c>
      <c r="L6" s="11">
        <f>F6*100/D6</f>
        <v>84.452980591497223</v>
      </c>
      <c r="M6" s="17"/>
      <c r="AE6" s="12"/>
      <c r="BU6" s="12"/>
      <c r="BV6" s="12"/>
      <c r="CA6" s="12"/>
      <c r="CB6" s="12"/>
      <c r="CK6" s="12"/>
      <c r="CL6" s="12"/>
      <c r="DC6" s="23"/>
      <c r="DE6" s="12"/>
      <c r="DF6" s="12"/>
    </row>
    <row r="7" spans="1:110" ht="24" customHeight="1" x14ac:dyDescent="0.3">
      <c r="A7" s="19">
        <v>1</v>
      </c>
      <c r="B7" s="1" t="s">
        <v>95</v>
      </c>
      <c r="C7" s="3">
        <v>20</v>
      </c>
      <c r="D7" s="3">
        <v>8499</v>
      </c>
      <c r="E7" s="3">
        <f>G7+I7</f>
        <v>20</v>
      </c>
      <c r="F7" s="3">
        <f>H7+J7</f>
        <v>7823</v>
      </c>
      <c r="G7" s="1">
        <v>18</v>
      </c>
      <c r="H7" s="1">
        <v>7811</v>
      </c>
      <c r="I7" s="1">
        <v>2</v>
      </c>
      <c r="J7" s="1">
        <v>12</v>
      </c>
      <c r="K7" s="24">
        <f>E7/C7</f>
        <v>1</v>
      </c>
      <c r="L7" s="4">
        <f t="shared" ref="L7:L18" si="1">F7*100/D7</f>
        <v>92.046123073302738</v>
      </c>
    </row>
    <row r="8" spans="1:110" ht="24" customHeight="1" x14ac:dyDescent="0.3">
      <c r="A8" s="19">
        <v>2</v>
      </c>
      <c r="B8" s="2" t="s">
        <v>15</v>
      </c>
      <c r="C8" s="3">
        <v>71</v>
      </c>
      <c r="D8" s="3">
        <v>9774</v>
      </c>
      <c r="E8" s="3">
        <f t="shared" ref="E8:F18" si="2">G8+I8</f>
        <v>71</v>
      </c>
      <c r="F8" s="3">
        <f t="shared" si="2"/>
        <v>9694</v>
      </c>
      <c r="G8" s="1">
        <v>19</v>
      </c>
      <c r="H8" s="1">
        <v>9177</v>
      </c>
      <c r="I8" s="1">
        <v>52</v>
      </c>
      <c r="J8" s="1">
        <v>517</v>
      </c>
      <c r="K8" s="24">
        <f t="shared" ref="K8:K18" si="3">E8/C8</f>
        <v>1</v>
      </c>
      <c r="L8" s="4">
        <f t="shared" si="1"/>
        <v>99.181501943932886</v>
      </c>
    </row>
    <row r="9" spans="1:110" ht="24" customHeight="1" x14ac:dyDescent="0.3">
      <c r="A9" s="19">
        <v>3</v>
      </c>
      <c r="B9" s="2" t="s">
        <v>3</v>
      </c>
      <c r="C9" s="3">
        <v>45</v>
      </c>
      <c r="D9" s="3">
        <v>7181</v>
      </c>
      <c r="E9" s="3">
        <f t="shared" si="2"/>
        <v>45</v>
      </c>
      <c r="F9" s="3">
        <f t="shared" si="2"/>
        <v>5883</v>
      </c>
      <c r="G9" s="1">
        <v>45</v>
      </c>
      <c r="H9" s="1">
        <v>5883</v>
      </c>
      <c r="I9" s="1">
        <v>0</v>
      </c>
      <c r="J9" s="1">
        <v>0</v>
      </c>
      <c r="K9" s="24">
        <f t="shared" si="3"/>
        <v>1</v>
      </c>
      <c r="L9" s="4">
        <f t="shared" si="1"/>
        <v>81.924523046929394</v>
      </c>
      <c r="DC9" s="20"/>
    </row>
    <row r="10" spans="1:110" ht="24" customHeight="1" x14ac:dyDescent="0.3">
      <c r="A10" s="19">
        <v>4</v>
      </c>
      <c r="B10" s="2" t="s">
        <v>8</v>
      </c>
      <c r="C10" s="3">
        <v>14</v>
      </c>
      <c r="D10" s="3">
        <v>6270</v>
      </c>
      <c r="E10" s="3">
        <f t="shared" si="2"/>
        <v>14</v>
      </c>
      <c r="F10" s="3">
        <f t="shared" si="2"/>
        <v>5578</v>
      </c>
      <c r="G10" s="1">
        <v>12</v>
      </c>
      <c r="H10" s="1">
        <v>5561</v>
      </c>
      <c r="I10" s="1">
        <v>2</v>
      </c>
      <c r="J10" s="1">
        <v>17</v>
      </c>
      <c r="K10" s="24">
        <f t="shared" si="3"/>
        <v>1</v>
      </c>
      <c r="L10" s="4">
        <f t="shared" si="1"/>
        <v>88.963317384370015</v>
      </c>
    </row>
    <row r="11" spans="1:110" ht="24" customHeight="1" x14ac:dyDescent="0.3">
      <c r="A11" s="19">
        <v>5</v>
      </c>
      <c r="B11" s="2" t="s">
        <v>16</v>
      </c>
      <c r="C11" s="3">
        <v>118</v>
      </c>
      <c r="D11" s="3">
        <v>14864</v>
      </c>
      <c r="E11" s="3">
        <f t="shared" si="2"/>
        <v>118</v>
      </c>
      <c r="F11" s="3">
        <f t="shared" si="2"/>
        <v>11839</v>
      </c>
      <c r="G11" s="1">
        <v>60</v>
      </c>
      <c r="H11" s="1">
        <v>10930</v>
      </c>
      <c r="I11" s="1">
        <v>58</v>
      </c>
      <c r="J11" s="1">
        <v>909</v>
      </c>
      <c r="K11" s="24">
        <f t="shared" si="3"/>
        <v>1</v>
      </c>
      <c r="L11" s="4">
        <f t="shared" si="1"/>
        <v>79.648815931108714</v>
      </c>
    </row>
    <row r="12" spans="1:110" ht="24" customHeight="1" x14ac:dyDescent="0.3">
      <c r="A12" s="19">
        <v>6</v>
      </c>
      <c r="B12" s="2" t="s">
        <v>4</v>
      </c>
      <c r="C12" s="3">
        <v>88</v>
      </c>
      <c r="D12" s="3">
        <v>5189</v>
      </c>
      <c r="E12" s="3">
        <f t="shared" si="2"/>
        <v>85</v>
      </c>
      <c r="F12" s="3">
        <f t="shared" si="2"/>
        <v>4494</v>
      </c>
      <c r="G12" s="1">
        <v>31</v>
      </c>
      <c r="H12" s="1">
        <v>3933</v>
      </c>
      <c r="I12" s="1">
        <v>54</v>
      </c>
      <c r="J12" s="1">
        <v>561</v>
      </c>
      <c r="K12" s="24">
        <f t="shared" si="3"/>
        <v>0.96590909090909094</v>
      </c>
      <c r="L12" s="4">
        <f t="shared" si="1"/>
        <v>86.606282520716903</v>
      </c>
      <c r="AC12" s="20"/>
    </row>
    <row r="13" spans="1:110" ht="24" customHeight="1" x14ac:dyDescent="0.3">
      <c r="A13" s="21">
        <v>7</v>
      </c>
      <c r="B13" s="5" t="s">
        <v>5</v>
      </c>
      <c r="C13" s="6">
        <v>59</v>
      </c>
      <c r="D13" s="6">
        <v>4215</v>
      </c>
      <c r="E13" s="3">
        <f t="shared" si="2"/>
        <v>59</v>
      </c>
      <c r="F13" s="3">
        <f t="shared" si="2"/>
        <v>2514</v>
      </c>
      <c r="G13" s="1">
        <v>59</v>
      </c>
      <c r="H13" s="1">
        <v>2514</v>
      </c>
      <c r="I13" s="1">
        <v>0</v>
      </c>
      <c r="J13" s="1">
        <v>0</v>
      </c>
      <c r="K13" s="24">
        <f t="shared" si="3"/>
        <v>1</v>
      </c>
      <c r="L13" s="4">
        <f t="shared" si="1"/>
        <v>59.644128113879006</v>
      </c>
    </row>
    <row r="14" spans="1:110" ht="24" customHeight="1" x14ac:dyDescent="0.3">
      <c r="A14" s="19">
        <v>8</v>
      </c>
      <c r="B14" s="2" t="s">
        <v>2</v>
      </c>
      <c r="C14" s="3">
        <v>24</v>
      </c>
      <c r="D14" s="3">
        <v>6282</v>
      </c>
      <c r="E14" s="3">
        <f t="shared" si="2"/>
        <v>24</v>
      </c>
      <c r="F14" s="3">
        <f t="shared" si="2"/>
        <v>5244</v>
      </c>
      <c r="G14" s="1">
        <v>19</v>
      </c>
      <c r="H14" s="1">
        <v>5244</v>
      </c>
      <c r="I14" s="1">
        <v>5</v>
      </c>
      <c r="J14" s="1">
        <v>0</v>
      </c>
      <c r="K14" s="24">
        <f t="shared" si="3"/>
        <v>1</v>
      </c>
      <c r="L14" s="4">
        <f t="shared" si="1"/>
        <v>83.476599808978037</v>
      </c>
    </row>
    <row r="15" spans="1:110" ht="24" customHeight="1" x14ac:dyDescent="0.3">
      <c r="A15" s="19">
        <v>9</v>
      </c>
      <c r="B15" s="2" t="s">
        <v>17</v>
      </c>
      <c r="C15" s="3">
        <v>85</v>
      </c>
      <c r="D15" s="3">
        <v>3146</v>
      </c>
      <c r="E15" s="3">
        <f>G15+I15</f>
        <v>85</v>
      </c>
      <c r="F15" s="3">
        <f t="shared" si="2"/>
        <v>1833</v>
      </c>
      <c r="G15" s="1">
        <v>31</v>
      </c>
      <c r="H15" s="1">
        <v>1487</v>
      </c>
      <c r="I15" s="1">
        <v>54</v>
      </c>
      <c r="J15" s="1">
        <v>346</v>
      </c>
      <c r="K15" s="24">
        <f t="shared" si="3"/>
        <v>1</v>
      </c>
      <c r="L15" s="4">
        <f t="shared" si="1"/>
        <v>58.264462809917354</v>
      </c>
    </row>
    <row r="16" spans="1:110" ht="24" customHeight="1" x14ac:dyDescent="0.3">
      <c r="A16" s="19">
        <v>10</v>
      </c>
      <c r="B16" s="2" t="s">
        <v>18</v>
      </c>
      <c r="C16" s="3">
        <v>23</v>
      </c>
      <c r="D16" s="3">
        <v>1643</v>
      </c>
      <c r="E16" s="3">
        <f t="shared" si="2"/>
        <v>21</v>
      </c>
      <c r="F16" s="3">
        <f t="shared" si="2"/>
        <v>1514</v>
      </c>
      <c r="G16" s="1">
        <v>14</v>
      </c>
      <c r="H16" s="1">
        <v>1193</v>
      </c>
      <c r="I16" s="1">
        <v>7</v>
      </c>
      <c r="J16" s="1">
        <v>321</v>
      </c>
      <c r="K16" s="24">
        <f t="shared" si="3"/>
        <v>0.91304347826086951</v>
      </c>
      <c r="L16" s="4">
        <f t="shared" si="1"/>
        <v>92.148508825319539</v>
      </c>
    </row>
    <row r="17" spans="1:12" ht="24" customHeight="1" x14ac:dyDescent="0.3">
      <c r="A17" s="19">
        <v>11</v>
      </c>
      <c r="B17" s="2" t="s">
        <v>19</v>
      </c>
      <c r="C17" s="3">
        <v>38</v>
      </c>
      <c r="D17" s="3">
        <v>1589</v>
      </c>
      <c r="E17" s="3">
        <f>G17+I17</f>
        <v>38</v>
      </c>
      <c r="F17" s="3">
        <f t="shared" si="2"/>
        <v>1494</v>
      </c>
      <c r="G17" s="1">
        <v>7</v>
      </c>
      <c r="H17" s="1">
        <v>1185</v>
      </c>
      <c r="I17" s="1">
        <v>31</v>
      </c>
      <c r="J17" s="1">
        <v>309</v>
      </c>
      <c r="K17" s="24">
        <f t="shared" si="3"/>
        <v>1</v>
      </c>
      <c r="L17" s="4">
        <f t="shared" si="1"/>
        <v>94.021397105097549</v>
      </c>
    </row>
    <row r="18" spans="1:12" ht="24" customHeight="1" x14ac:dyDescent="0.3">
      <c r="A18" s="19">
        <v>12</v>
      </c>
      <c r="B18" s="2" t="s">
        <v>7</v>
      </c>
      <c r="C18" s="3">
        <v>11</v>
      </c>
      <c r="D18" s="3">
        <v>596</v>
      </c>
      <c r="E18" s="3">
        <f>G18+I18</f>
        <v>11</v>
      </c>
      <c r="F18" s="3">
        <f t="shared" si="2"/>
        <v>572</v>
      </c>
      <c r="G18" s="1">
        <v>11</v>
      </c>
      <c r="H18" s="1">
        <v>572</v>
      </c>
      <c r="I18" s="1">
        <v>0</v>
      </c>
      <c r="J18" s="1">
        <v>0</v>
      </c>
      <c r="K18" s="24">
        <f t="shared" si="3"/>
        <v>1</v>
      </c>
      <c r="L18" s="4">
        <f t="shared" si="1"/>
        <v>95.973154362416111</v>
      </c>
    </row>
  </sheetData>
  <mergeCells count="9">
    <mergeCell ref="K3:L3"/>
    <mergeCell ref="E4:F4"/>
    <mergeCell ref="G4:H4"/>
    <mergeCell ref="I4:J4"/>
    <mergeCell ref="A1:L1"/>
    <mergeCell ref="A3:A5"/>
    <mergeCell ref="B3:B5"/>
    <mergeCell ref="C3:D4"/>
    <mergeCell ref="E3:J3"/>
  </mergeCells>
  <pageMargins left="0.45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BreakPreview" zoomScale="60" zoomScaleNormal="90" workbookViewId="0">
      <selection activeCell="L18" sqref="L18"/>
    </sheetView>
  </sheetViews>
  <sheetFormatPr defaultRowHeight="18.75" x14ac:dyDescent="0.3"/>
  <cols>
    <col min="1" max="1" width="5.140625" style="83" bestFit="1" customWidth="1"/>
    <col min="2" max="2" width="21.5703125" style="83" customWidth="1"/>
    <col min="3" max="3" width="10.140625" style="83" bestFit="1" customWidth="1"/>
    <col min="4" max="4" width="13.140625" style="83" bestFit="1" customWidth="1"/>
    <col min="5" max="5" width="7.7109375" style="83" customWidth="1"/>
    <col min="6" max="6" width="12.85546875" style="83" customWidth="1"/>
    <col min="7" max="7" width="7.5703125" style="83" customWidth="1"/>
    <col min="8" max="8" width="12.85546875" style="83" customWidth="1"/>
    <col min="9" max="9" width="7.42578125" style="83" customWidth="1"/>
    <col min="10" max="10" width="12.42578125" style="83" customWidth="1"/>
    <col min="11" max="11" width="8.28515625" style="83" customWidth="1"/>
    <col min="12" max="12" width="12.28515625" style="83" customWidth="1"/>
    <col min="13" max="13" width="7.42578125" style="83" customWidth="1"/>
    <col min="14" max="14" width="12.28515625" style="83" customWidth="1"/>
    <col min="15" max="16384" width="9.140625" style="83"/>
  </cols>
  <sheetData>
    <row r="1" spans="1:14" ht="59.25" customHeight="1" x14ac:dyDescent="0.3">
      <c r="A1" s="129" t="s">
        <v>94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27" customHeight="1" x14ac:dyDescent="0.3">
      <c r="A2" s="131" t="s">
        <v>0</v>
      </c>
      <c r="B2" s="131" t="s">
        <v>73</v>
      </c>
      <c r="C2" s="131" t="s">
        <v>74</v>
      </c>
      <c r="D2" s="131"/>
      <c r="E2" s="132" t="s">
        <v>75</v>
      </c>
      <c r="F2" s="132"/>
      <c r="G2" s="132"/>
      <c r="H2" s="132"/>
      <c r="I2" s="132"/>
      <c r="J2" s="132"/>
      <c r="K2" s="132"/>
      <c r="L2" s="132"/>
      <c r="M2" s="132"/>
      <c r="N2" s="132"/>
    </row>
    <row r="3" spans="1:14" ht="47.25" customHeight="1" x14ac:dyDescent="0.3">
      <c r="A3" s="131"/>
      <c r="B3" s="131"/>
      <c r="C3" s="131" t="s">
        <v>76</v>
      </c>
      <c r="D3" s="131" t="s">
        <v>77</v>
      </c>
      <c r="E3" s="131" t="s">
        <v>78</v>
      </c>
      <c r="F3" s="131"/>
      <c r="G3" s="131" t="s">
        <v>79</v>
      </c>
      <c r="H3" s="131"/>
      <c r="I3" s="131" t="s">
        <v>80</v>
      </c>
      <c r="J3" s="131"/>
      <c r="K3" s="125" t="s">
        <v>81</v>
      </c>
      <c r="L3" s="125"/>
      <c r="M3" s="125" t="s">
        <v>82</v>
      </c>
      <c r="N3" s="125"/>
    </row>
    <row r="4" spans="1:14" ht="31.5" x14ac:dyDescent="0.3">
      <c r="A4" s="131"/>
      <c r="B4" s="131"/>
      <c r="C4" s="131"/>
      <c r="D4" s="131"/>
      <c r="E4" s="84" t="s">
        <v>83</v>
      </c>
      <c r="F4" s="84" t="s">
        <v>84</v>
      </c>
      <c r="G4" s="84" t="s">
        <v>83</v>
      </c>
      <c r="H4" s="84" t="s">
        <v>84</v>
      </c>
      <c r="I4" s="84" t="s">
        <v>83</v>
      </c>
      <c r="J4" s="84" t="s">
        <v>84</v>
      </c>
      <c r="K4" s="84" t="s">
        <v>83</v>
      </c>
      <c r="L4" s="84" t="s">
        <v>84</v>
      </c>
      <c r="M4" s="84" t="s">
        <v>83</v>
      </c>
      <c r="N4" s="84" t="s">
        <v>84</v>
      </c>
    </row>
    <row r="5" spans="1:14" x14ac:dyDescent="0.3">
      <c r="A5" s="85"/>
      <c r="B5" s="86"/>
      <c r="C5" s="87">
        <f t="shared" ref="C5:K5" si="0">SUM(C6:C17)</f>
        <v>50</v>
      </c>
      <c r="D5" s="88">
        <f t="shared" si="0"/>
        <v>5574.39</v>
      </c>
      <c r="E5" s="89">
        <f t="shared" si="0"/>
        <v>7</v>
      </c>
      <c r="F5" s="89">
        <f t="shared" si="0"/>
        <v>887.05</v>
      </c>
      <c r="G5" s="89">
        <f t="shared" si="0"/>
        <v>17</v>
      </c>
      <c r="H5" s="89">
        <f t="shared" si="0"/>
        <v>1859.94</v>
      </c>
      <c r="I5" s="89">
        <f>SUM(I6:I17)</f>
        <v>24</v>
      </c>
      <c r="J5" s="88">
        <f>SUM(J6:J17)</f>
        <v>2696.6500000000005</v>
      </c>
      <c r="K5" s="87">
        <f t="shared" si="0"/>
        <v>1</v>
      </c>
      <c r="L5" s="88">
        <f>L6</f>
        <v>37</v>
      </c>
      <c r="M5" s="87">
        <f>M14</f>
        <v>1</v>
      </c>
      <c r="N5" s="90">
        <f>N14</f>
        <v>93.4</v>
      </c>
    </row>
    <row r="6" spans="1:14" x14ac:dyDescent="0.3">
      <c r="A6" s="91">
        <v>1</v>
      </c>
      <c r="B6" s="92" t="s">
        <v>85</v>
      </c>
      <c r="C6" s="91">
        <f>+G6+I6+K6</f>
        <v>7</v>
      </c>
      <c r="D6" s="93">
        <f>+H6+J6+L6</f>
        <v>808.90000000000009</v>
      </c>
      <c r="E6" s="94" t="s">
        <v>86</v>
      </c>
      <c r="F6" s="95" t="s">
        <v>86</v>
      </c>
      <c r="G6" s="91">
        <v>1</v>
      </c>
      <c r="H6" s="96">
        <v>185.2</v>
      </c>
      <c r="I6" s="91">
        <v>5</v>
      </c>
      <c r="J6" s="97">
        <v>586.70000000000005</v>
      </c>
      <c r="K6" s="98">
        <v>1</v>
      </c>
      <c r="L6" s="99">
        <v>37</v>
      </c>
      <c r="M6" s="94" t="s">
        <v>86</v>
      </c>
      <c r="N6" s="94" t="s">
        <v>86</v>
      </c>
    </row>
    <row r="7" spans="1:14" x14ac:dyDescent="0.3">
      <c r="A7" s="91">
        <v>2</v>
      </c>
      <c r="B7" s="92" t="s">
        <v>87</v>
      </c>
      <c r="C7" s="91">
        <f>E7+G7+I7</f>
        <v>6</v>
      </c>
      <c r="D7" s="93">
        <f>+F7+H7+J7</f>
        <v>1020.9399999999999</v>
      </c>
      <c r="E7" s="94">
        <v>2</v>
      </c>
      <c r="F7" s="100">
        <v>667.52</v>
      </c>
      <c r="G7" s="94">
        <v>2</v>
      </c>
      <c r="H7" s="96">
        <v>117.42</v>
      </c>
      <c r="I7" s="91">
        <v>2</v>
      </c>
      <c r="J7" s="97">
        <v>236</v>
      </c>
      <c r="K7" s="94" t="s">
        <v>86</v>
      </c>
      <c r="L7" s="101" t="s">
        <v>86</v>
      </c>
      <c r="M7" s="94" t="s">
        <v>86</v>
      </c>
      <c r="N7" s="94" t="s">
        <v>86</v>
      </c>
    </row>
    <row r="8" spans="1:14" x14ac:dyDescent="0.3">
      <c r="A8" s="91">
        <v>3</v>
      </c>
      <c r="B8" s="92" t="s">
        <v>88</v>
      </c>
      <c r="C8" s="91">
        <v>2</v>
      </c>
      <c r="D8" s="102">
        <v>325</v>
      </c>
      <c r="E8" s="103" t="s">
        <v>86</v>
      </c>
      <c r="F8" s="104" t="s">
        <v>86</v>
      </c>
      <c r="G8" s="103" t="s">
        <v>86</v>
      </c>
      <c r="H8" s="105" t="s">
        <v>86</v>
      </c>
      <c r="I8" s="106">
        <v>2</v>
      </c>
      <c r="J8" s="107">
        <v>325</v>
      </c>
      <c r="K8" s="94" t="s">
        <v>86</v>
      </c>
      <c r="L8" s="101" t="s">
        <v>86</v>
      </c>
      <c r="M8" s="94" t="s">
        <v>86</v>
      </c>
      <c r="N8" s="94" t="s">
        <v>86</v>
      </c>
    </row>
    <row r="9" spans="1:14" x14ac:dyDescent="0.3">
      <c r="A9" s="91">
        <v>4</v>
      </c>
      <c r="B9" s="92" t="s">
        <v>26</v>
      </c>
      <c r="C9" s="91">
        <v>4</v>
      </c>
      <c r="D9" s="102">
        <v>1404</v>
      </c>
      <c r="E9" s="103">
        <v>1</v>
      </c>
      <c r="F9" s="108">
        <v>196.63</v>
      </c>
      <c r="G9" s="103">
        <v>2</v>
      </c>
      <c r="H9" s="105">
        <v>512</v>
      </c>
      <c r="I9" s="103">
        <v>1</v>
      </c>
      <c r="J9" s="107">
        <v>695.22</v>
      </c>
      <c r="K9" s="94" t="s">
        <v>86</v>
      </c>
      <c r="L9" s="101" t="s">
        <v>86</v>
      </c>
      <c r="M9" s="94" t="s">
        <v>86</v>
      </c>
      <c r="N9" s="94" t="s">
        <v>86</v>
      </c>
    </row>
    <row r="10" spans="1:14" x14ac:dyDescent="0.3">
      <c r="A10" s="91">
        <v>5</v>
      </c>
      <c r="B10" s="92" t="s">
        <v>59</v>
      </c>
      <c r="C10" s="91">
        <f>+E10+G10+I10</f>
        <v>7</v>
      </c>
      <c r="D10" s="102">
        <f>+F10+H10+J10</f>
        <v>186.02</v>
      </c>
      <c r="E10" s="103">
        <v>2</v>
      </c>
      <c r="F10" s="108">
        <v>10.8</v>
      </c>
      <c r="G10" s="103">
        <v>1</v>
      </c>
      <c r="H10" s="109">
        <v>10.82</v>
      </c>
      <c r="I10" s="106">
        <v>4</v>
      </c>
      <c r="J10" s="107">
        <v>164.4</v>
      </c>
      <c r="K10" s="94" t="s">
        <v>86</v>
      </c>
      <c r="L10" s="101" t="s">
        <v>86</v>
      </c>
      <c r="M10" s="94" t="s">
        <v>86</v>
      </c>
      <c r="N10" s="94" t="s">
        <v>86</v>
      </c>
    </row>
    <row r="11" spans="1:14" x14ac:dyDescent="0.3">
      <c r="A11" s="91">
        <v>6</v>
      </c>
      <c r="B11" s="92" t="s">
        <v>50</v>
      </c>
      <c r="C11" s="91">
        <v>5</v>
      </c>
      <c r="D11" s="102">
        <v>87</v>
      </c>
      <c r="E11" s="103" t="s">
        <v>86</v>
      </c>
      <c r="F11" s="104" t="s">
        <v>86</v>
      </c>
      <c r="G11" s="103">
        <v>2</v>
      </c>
      <c r="H11" s="109">
        <v>28.5</v>
      </c>
      <c r="I11" s="106">
        <v>3</v>
      </c>
      <c r="J11" s="107">
        <v>58.3</v>
      </c>
      <c r="K11" s="94" t="s">
        <v>86</v>
      </c>
      <c r="L11" s="101" t="s">
        <v>86</v>
      </c>
      <c r="M11" s="94" t="s">
        <v>86</v>
      </c>
      <c r="N11" s="94" t="s">
        <v>86</v>
      </c>
    </row>
    <row r="12" spans="1:14" x14ac:dyDescent="0.3">
      <c r="A12" s="91">
        <v>7</v>
      </c>
      <c r="B12" s="92" t="s">
        <v>24</v>
      </c>
      <c r="C12" s="91">
        <f>+G12+I12</f>
        <v>9</v>
      </c>
      <c r="D12" s="93">
        <f>+H12+J12</f>
        <v>1012.9499999999999</v>
      </c>
      <c r="E12" s="94" t="s">
        <v>86</v>
      </c>
      <c r="F12" s="95" t="s">
        <v>86</v>
      </c>
      <c r="G12" s="94">
        <v>7</v>
      </c>
      <c r="H12" s="96">
        <v>994.9</v>
      </c>
      <c r="I12" s="91">
        <v>2</v>
      </c>
      <c r="J12" s="97">
        <v>18.05</v>
      </c>
      <c r="K12" s="94" t="s">
        <v>86</v>
      </c>
      <c r="L12" s="101" t="s">
        <v>86</v>
      </c>
      <c r="M12" s="94" t="s">
        <v>86</v>
      </c>
      <c r="N12" s="94" t="s">
        <v>86</v>
      </c>
    </row>
    <row r="13" spans="1:14" x14ac:dyDescent="0.3">
      <c r="A13" s="91">
        <v>8</v>
      </c>
      <c r="B13" s="92" t="s">
        <v>28</v>
      </c>
      <c r="C13" s="91">
        <f>E13+G13+I13</f>
        <v>4</v>
      </c>
      <c r="D13" s="93">
        <v>183.2</v>
      </c>
      <c r="E13" s="94">
        <v>1</v>
      </c>
      <c r="F13" s="100">
        <v>7.1</v>
      </c>
      <c r="G13" s="94">
        <v>2</v>
      </c>
      <c r="H13" s="96">
        <v>11.1</v>
      </c>
      <c r="I13" s="91">
        <v>1</v>
      </c>
      <c r="J13" s="110">
        <v>165</v>
      </c>
      <c r="K13" s="94" t="s">
        <v>86</v>
      </c>
      <c r="L13" s="101"/>
      <c r="M13" s="94" t="s">
        <v>86</v>
      </c>
      <c r="N13" s="94" t="s">
        <v>86</v>
      </c>
    </row>
    <row r="14" spans="1:14" x14ac:dyDescent="0.3">
      <c r="A14" s="91">
        <v>9</v>
      </c>
      <c r="B14" s="92" t="s">
        <v>60</v>
      </c>
      <c r="C14" s="91">
        <v>2</v>
      </c>
      <c r="D14" s="93">
        <v>111</v>
      </c>
      <c r="E14" s="94" t="s">
        <v>86</v>
      </c>
      <c r="F14" s="95" t="s">
        <v>86</v>
      </c>
      <c r="G14" s="94" t="s">
        <v>86</v>
      </c>
      <c r="H14" s="111" t="s">
        <v>86</v>
      </c>
      <c r="I14" s="94">
        <v>1</v>
      </c>
      <c r="J14" s="97">
        <v>17.600000000000001</v>
      </c>
      <c r="K14" s="94" t="s">
        <v>86</v>
      </c>
      <c r="L14" s="112" t="s">
        <v>86</v>
      </c>
      <c r="M14" s="94">
        <v>1</v>
      </c>
      <c r="N14" s="113">
        <v>93.4</v>
      </c>
    </row>
    <row r="15" spans="1:14" x14ac:dyDescent="0.3">
      <c r="A15" s="91">
        <v>10</v>
      </c>
      <c r="B15" s="92" t="s">
        <v>27</v>
      </c>
      <c r="C15" s="91">
        <f>+I15</f>
        <v>2</v>
      </c>
      <c r="D15" s="93">
        <f>+J15</f>
        <v>180.38</v>
      </c>
      <c r="E15" s="94" t="s">
        <v>86</v>
      </c>
      <c r="F15" s="95" t="s">
        <v>86</v>
      </c>
      <c r="G15" s="95" t="s">
        <v>86</v>
      </c>
      <c r="H15" s="95" t="s">
        <v>86</v>
      </c>
      <c r="I15" s="94">
        <v>2</v>
      </c>
      <c r="J15" s="97">
        <v>180.38</v>
      </c>
      <c r="K15" s="95" t="s">
        <v>86</v>
      </c>
      <c r="L15" s="101" t="s">
        <v>86</v>
      </c>
      <c r="M15" s="94" t="s">
        <v>86</v>
      </c>
      <c r="N15" s="94" t="s">
        <v>86</v>
      </c>
    </row>
    <row r="16" spans="1:14" x14ac:dyDescent="0.3">
      <c r="A16" s="91">
        <v>11</v>
      </c>
      <c r="B16" s="92" t="s">
        <v>25</v>
      </c>
      <c r="C16" s="91">
        <f>+I16</f>
        <v>1</v>
      </c>
      <c r="D16" s="93">
        <v>250</v>
      </c>
      <c r="E16" s="94" t="s">
        <v>86</v>
      </c>
      <c r="F16" s="95" t="s">
        <v>86</v>
      </c>
      <c r="G16" s="95" t="s">
        <v>86</v>
      </c>
      <c r="H16" s="95" t="s">
        <v>86</v>
      </c>
      <c r="I16" s="91">
        <v>1</v>
      </c>
      <c r="J16" s="97">
        <v>250</v>
      </c>
      <c r="K16" s="95" t="s">
        <v>86</v>
      </c>
      <c r="L16" s="101" t="s">
        <v>86</v>
      </c>
      <c r="M16" s="94" t="s">
        <v>86</v>
      </c>
      <c r="N16" s="94" t="s">
        <v>86</v>
      </c>
    </row>
    <row r="17" spans="1:14" x14ac:dyDescent="0.3">
      <c r="A17" s="91">
        <v>12</v>
      </c>
      <c r="B17" s="92" t="s">
        <v>58</v>
      </c>
      <c r="C17" s="91">
        <f>E17</f>
        <v>1</v>
      </c>
      <c r="D17" s="93">
        <f>F17</f>
        <v>5</v>
      </c>
      <c r="E17" s="94">
        <v>1</v>
      </c>
      <c r="F17" s="96">
        <v>5</v>
      </c>
      <c r="G17" s="95" t="s">
        <v>86</v>
      </c>
      <c r="H17" s="95" t="s">
        <v>86</v>
      </c>
      <c r="I17" s="94" t="s">
        <v>86</v>
      </c>
      <c r="J17" s="110" t="s">
        <v>86</v>
      </c>
      <c r="K17" s="95" t="s">
        <v>86</v>
      </c>
      <c r="L17" s="101" t="s">
        <v>86</v>
      </c>
      <c r="M17" s="94" t="s">
        <v>86</v>
      </c>
      <c r="N17" s="94" t="s">
        <v>86</v>
      </c>
    </row>
    <row r="18" spans="1:14" x14ac:dyDescent="0.3">
      <c r="A18" s="126" t="s">
        <v>89</v>
      </c>
      <c r="B18" s="126"/>
      <c r="C18" s="114"/>
      <c r="D18" s="115"/>
      <c r="E18" s="116"/>
      <c r="F18" s="116"/>
      <c r="G18" s="116"/>
      <c r="H18" s="116"/>
      <c r="I18" s="114"/>
      <c r="J18" s="114"/>
      <c r="K18" s="114"/>
      <c r="L18" s="117"/>
      <c r="M18" s="117"/>
      <c r="N18" s="117"/>
    </row>
    <row r="19" spans="1:14" ht="138" customHeight="1" x14ac:dyDescent="0.3">
      <c r="A19" s="127" t="s">
        <v>90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ht="15" customHeight="1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14" ht="9.75" hidden="1" customHeight="1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spans="1:14" ht="18.75" hidden="1" customHeight="1" x14ac:dyDescent="0.3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</sheetData>
  <mergeCells count="14">
    <mergeCell ref="K3:L3"/>
    <mergeCell ref="M3:N3"/>
    <mergeCell ref="A18:B18"/>
    <mergeCell ref="A19:N19"/>
    <mergeCell ref="A1:N1"/>
    <mergeCell ref="A2:A4"/>
    <mergeCell ref="B2:B4"/>
    <mergeCell ref="C2:D2"/>
    <mergeCell ref="E2:N2"/>
    <mergeCell ref="C3:C4"/>
    <mergeCell ref="D3:D4"/>
    <mergeCell ref="E3:F3"/>
    <mergeCell ref="G3:H3"/>
    <mergeCell ref="I3:J3"/>
  </mergeCells>
  <pageMargins left="0.37" right="0.2" top="0.25" bottom="0.2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Phu luc 1</vt:lpstr>
      <vt:lpstr>Phu luc 2</vt:lpstr>
      <vt:lpstr>Phu luc 3</vt:lpstr>
      <vt:lpstr>'Phu luc 1'!Print_Area</vt:lpstr>
      <vt:lpstr>'Phu luc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KimThoa</dc:creator>
  <cp:lastModifiedBy>Admin</cp:lastModifiedBy>
  <cp:lastPrinted>2022-01-24T09:16:17Z</cp:lastPrinted>
  <dcterms:created xsi:type="dcterms:W3CDTF">2021-07-26T06:26:33Z</dcterms:created>
  <dcterms:modified xsi:type="dcterms:W3CDTF">2022-01-24T10:11:00Z</dcterms:modified>
</cp:coreProperties>
</file>